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 activeTab="1"/>
  </bookViews>
  <sheets>
    <sheet name="Momente grinda" sheetId="1" r:id="rId1"/>
    <sheet name="Redistributii" sheetId="2" r:id="rId2"/>
    <sheet name="Momente capabile_fyk" sheetId="3" r:id="rId3"/>
    <sheet name="Sheet1" sheetId="4" r:id="rId4"/>
  </sheets>
  <calcPr calcId="145621"/>
</workbook>
</file>

<file path=xl/calcChain.xml><?xml version="1.0" encoding="utf-8"?>
<calcChain xmlns="http://schemas.openxmlformats.org/spreadsheetml/2006/main">
  <c r="F10" i="3" l="1"/>
  <c r="E11" i="3"/>
  <c r="E10" i="3"/>
  <c r="E5" i="3"/>
  <c r="E4" i="3"/>
  <c r="M17" i="2" l="1"/>
  <c r="D47" i="2"/>
  <c r="J17" i="2"/>
  <c r="E18" i="2"/>
  <c r="L15" i="2"/>
  <c r="K41" i="2"/>
  <c r="J29" i="1" l="1"/>
  <c r="K29" i="1"/>
  <c r="N16" i="2" l="1"/>
  <c r="N53" i="2"/>
  <c r="N44" i="2"/>
  <c r="N36" i="2"/>
  <c r="I39" i="2"/>
  <c r="I9" i="2"/>
  <c r="C6" i="2"/>
  <c r="C14" i="2"/>
  <c r="C23" i="2"/>
  <c r="D24" i="2"/>
  <c r="H47" i="2"/>
  <c r="L54" i="2"/>
  <c r="H54" i="2"/>
  <c r="D54" i="2"/>
  <c r="L45" i="2"/>
  <c r="H45" i="2"/>
  <c r="D45" i="2"/>
  <c r="L37" i="2"/>
  <c r="K37" i="2" s="1"/>
  <c r="H37" i="2"/>
  <c r="D37" i="2"/>
  <c r="L24" i="2"/>
  <c r="H24" i="2"/>
  <c r="H15" i="2"/>
  <c r="D15" i="2"/>
  <c r="I17" i="2" s="1"/>
  <c r="L7" i="2"/>
  <c r="H7" i="2"/>
  <c r="D7" i="2"/>
  <c r="C46" i="2" l="1"/>
  <c r="D39" i="2"/>
  <c r="H39" i="2" s="1"/>
  <c r="C38" i="2"/>
  <c r="K45" i="2"/>
  <c r="E59" i="2"/>
  <c r="M59" i="2"/>
  <c r="E29" i="2"/>
  <c r="F7" i="2"/>
  <c r="M9" i="2" s="1"/>
  <c r="N8" i="2" s="1"/>
  <c r="M29" i="2"/>
  <c r="V39" i="1"/>
  <c r="V38" i="1"/>
  <c r="V37" i="1"/>
  <c r="V36" i="1"/>
  <c r="V35" i="1"/>
  <c r="S39" i="1"/>
  <c r="S38" i="1"/>
  <c r="S37" i="1"/>
  <c r="S36" i="1"/>
  <c r="S35" i="1"/>
  <c r="P39" i="1"/>
  <c r="P38" i="1"/>
  <c r="P37" i="1"/>
  <c r="P36" i="1"/>
  <c r="P35" i="1"/>
  <c r="M39" i="1"/>
  <c r="M38" i="1"/>
  <c r="M37" i="1"/>
  <c r="M36" i="1"/>
  <c r="M35" i="1"/>
  <c r="J39" i="1"/>
  <c r="J38" i="1"/>
  <c r="J37" i="1"/>
  <c r="J36" i="1"/>
  <c r="J35" i="1"/>
  <c r="G39" i="1"/>
  <c r="G38" i="1"/>
  <c r="G37" i="1"/>
  <c r="G36" i="1"/>
  <c r="G35" i="1"/>
  <c r="K42" i="2" l="1"/>
  <c r="K51" i="2" s="1"/>
  <c r="K50" i="2"/>
  <c r="J9" i="2"/>
  <c r="I59" i="2"/>
  <c r="L48" i="2"/>
  <c r="I47" i="2" s="1"/>
  <c r="H29" i="2"/>
  <c r="G40" i="1"/>
  <c r="V29" i="1"/>
  <c r="V28" i="1"/>
  <c r="V27" i="1"/>
  <c r="V26" i="1"/>
  <c r="V25" i="1"/>
  <c r="S29" i="1"/>
  <c r="S28" i="1"/>
  <c r="S27" i="1"/>
  <c r="S26" i="1"/>
  <c r="S25" i="1"/>
  <c r="P29" i="1"/>
  <c r="P28" i="1"/>
  <c r="P27" i="1"/>
  <c r="P26" i="1"/>
  <c r="P25" i="1"/>
  <c r="M29" i="1"/>
  <c r="M28" i="1"/>
  <c r="M27" i="1"/>
  <c r="M26" i="1"/>
  <c r="M25" i="1"/>
  <c r="J28" i="1"/>
  <c r="J27" i="1"/>
  <c r="J26" i="1"/>
  <c r="J25" i="1"/>
  <c r="G29" i="1"/>
  <c r="G28" i="1"/>
  <c r="G27" i="1"/>
  <c r="G26" i="1"/>
  <c r="G25" i="1"/>
  <c r="M15" i="1"/>
  <c r="V19" i="1"/>
  <c r="V18" i="1"/>
  <c r="V17" i="1"/>
  <c r="V16" i="1"/>
  <c r="V15" i="1"/>
  <c r="S19" i="1"/>
  <c r="S18" i="1"/>
  <c r="S17" i="1"/>
  <c r="S16" i="1"/>
  <c r="S15" i="1"/>
  <c r="P19" i="1"/>
  <c r="P18" i="1"/>
  <c r="P17" i="1"/>
  <c r="P16" i="1"/>
  <c r="P15" i="1"/>
  <c r="M19" i="1"/>
  <c r="M18" i="1"/>
  <c r="M17" i="1"/>
  <c r="M16" i="1"/>
  <c r="J19" i="1"/>
  <c r="J18" i="1"/>
  <c r="J17" i="1"/>
  <c r="J16" i="1"/>
  <c r="J15" i="1"/>
  <c r="G19" i="1"/>
  <c r="G18" i="1"/>
  <c r="G17" i="1"/>
  <c r="G16" i="1"/>
  <c r="G15" i="1"/>
  <c r="V9" i="1"/>
  <c r="V8" i="1"/>
  <c r="V7" i="1"/>
  <c r="V6" i="1"/>
  <c r="V5" i="1"/>
  <c r="S9" i="1"/>
  <c r="S8" i="1"/>
  <c r="S7" i="1"/>
  <c r="S6" i="1"/>
  <c r="S5" i="1"/>
  <c r="P9" i="1"/>
  <c r="P8" i="1"/>
  <c r="P7" i="1"/>
  <c r="P6" i="1"/>
  <c r="P5" i="1"/>
  <c r="M9" i="1"/>
  <c r="M8" i="1"/>
  <c r="M7" i="1"/>
  <c r="M6" i="1"/>
  <c r="M5" i="1"/>
  <c r="J9" i="1"/>
  <c r="J8" i="1"/>
  <c r="J7" i="1"/>
  <c r="J6" i="1"/>
  <c r="J5" i="1"/>
  <c r="G9" i="1"/>
  <c r="G8" i="1"/>
  <c r="G7" i="1"/>
  <c r="G6" i="1"/>
  <c r="G5" i="1"/>
  <c r="I56" i="2" l="1"/>
  <c r="K54" i="2"/>
  <c r="D56" i="2" s="1"/>
  <c r="Q19" i="1"/>
  <c r="Q15" i="1"/>
  <c r="H29" i="1"/>
  <c r="T25" i="1"/>
  <c r="V10" i="1"/>
  <c r="T15" i="1"/>
  <c r="T19" i="1"/>
  <c r="W18" i="1"/>
  <c r="Q27" i="1"/>
  <c r="V30" i="1"/>
  <c r="Q17" i="1"/>
  <c r="H27" i="1"/>
  <c r="Q28" i="1"/>
  <c r="H39" i="1"/>
  <c r="H35" i="1"/>
  <c r="H37" i="1"/>
  <c r="H36" i="1"/>
  <c r="K19" i="1"/>
  <c r="Q18" i="1"/>
  <c r="T17" i="1"/>
  <c r="W16" i="1"/>
  <c r="H28" i="1"/>
  <c r="N26" i="1"/>
  <c r="Q29" i="1"/>
  <c r="T28" i="1"/>
  <c r="H38" i="1"/>
  <c r="H25" i="1"/>
  <c r="T29" i="1"/>
  <c r="Q26" i="1"/>
  <c r="M20" i="1"/>
  <c r="N19" i="1" s="1"/>
  <c r="P20" i="1"/>
  <c r="Q16" i="1" s="1"/>
  <c r="P10" i="1"/>
  <c r="V20" i="1"/>
  <c r="W17" i="1" s="1"/>
  <c r="J10" i="1"/>
  <c r="K9" i="1" s="1"/>
  <c r="Q7" i="1"/>
  <c r="Q6" i="1"/>
  <c r="Q8" i="1"/>
  <c r="P30" i="1"/>
  <c r="Q25" i="1" s="1"/>
  <c r="M40" i="1"/>
  <c r="P40" i="1"/>
  <c r="J40" i="1"/>
  <c r="V40" i="1"/>
  <c r="S40" i="1"/>
  <c r="M30" i="1"/>
  <c r="N27" i="1" s="1"/>
  <c r="J30" i="1"/>
  <c r="K26" i="1" s="1"/>
  <c r="G30" i="1"/>
  <c r="H26" i="1" s="1"/>
  <c r="S30" i="1"/>
  <c r="T26" i="1" s="1"/>
  <c r="J20" i="1"/>
  <c r="K17" i="1" s="1"/>
  <c r="G20" i="1"/>
  <c r="H19" i="1" s="1"/>
  <c r="S20" i="1"/>
  <c r="T16" i="1" s="1"/>
  <c r="S10" i="1"/>
  <c r="T5" i="1" s="1"/>
  <c r="M10" i="1"/>
  <c r="G10" i="1"/>
  <c r="H56" i="2" l="1"/>
  <c r="C55" i="2"/>
  <c r="K37" i="1"/>
  <c r="K39" i="1"/>
  <c r="K38" i="1"/>
  <c r="K35" i="1"/>
  <c r="K36" i="1"/>
  <c r="H17" i="1"/>
  <c r="H15" i="1"/>
  <c r="N17" i="1"/>
  <c r="Q39" i="1"/>
  <c r="Q36" i="1"/>
  <c r="Q37" i="1"/>
  <c r="Q38" i="1"/>
  <c r="Q35" i="1"/>
  <c r="K25" i="1"/>
  <c r="K27" i="1"/>
  <c r="K15" i="1"/>
  <c r="N29" i="1"/>
  <c r="W19" i="1"/>
  <c r="N18" i="1"/>
  <c r="W26" i="1"/>
  <c r="W29" i="1"/>
  <c r="N28" i="1"/>
  <c r="H18" i="1"/>
  <c r="K28" i="1"/>
  <c r="K16" i="1"/>
  <c r="W27" i="1"/>
  <c r="T39" i="1"/>
  <c r="T35" i="1"/>
  <c r="T38" i="1"/>
  <c r="T36" i="1"/>
  <c r="T37" i="1"/>
  <c r="N37" i="1"/>
  <c r="N35" i="1"/>
  <c r="N38" i="1"/>
  <c r="N39" i="1"/>
  <c r="N36" i="1"/>
  <c r="H16" i="1"/>
  <c r="N25" i="1"/>
  <c r="W15" i="1"/>
  <c r="K18" i="1"/>
  <c r="W25" i="1"/>
  <c r="W37" i="1"/>
  <c r="W36" i="1"/>
  <c r="W38" i="1"/>
  <c r="W39" i="1"/>
  <c r="W35" i="1"/>
  <c r="T18" i="1"/>
  <c r="N16" i="1"/>
  <c r="N15" i="1"/>
  <c r="T27" i="1"/>
  <c r="W28" i="1"/>
  <c r="Q9" i="1"/>
  <c r="Q5" i="1"/>
  <c r="K5" i="1"/>
  <c r="K7" i="1"/>
  <c r="K6" i="1"/>
  <c r="K8" i="1"/>
  <c r="H9" i="1"/>
  <c r="H6" i="1"/>
  <c r="H7" i="1"/>
  <c r="H8" i="1"/>
  <c r="N7" i="1"/>
  <c r="N8" i="1"/>
  <c r="N9" i="1"/>
  <c r="N6" i="1"/>
  <c r="N5" i="1"/>
  <c r="H5" i="1"/>
  <c r="W6" i="1"/>
  <c r="W5" i="1"/>
  <c r="W7" i="1"/>
  <c r="W8" i="1"/>
  <c r="W9" i="1"/>
  <c r="T9" i="1"/>
  <c r="T6" i="1"/>
  <c r="T7" i="1"/>
  <c r="T8" i="1"/>
  <c r="F15" i="2"/>
  <c r="F20" i="2" l="1"/>
  <c r="I26" i="2" s="1"/>
  <c r="F12" i="2"/>
  <c r="F21" i="2" s="1"/>
  <c r="F24" i="2"/>
  <c r="M26" i="2" s="1"/>
  <c r="N25" i="2" s="1"/>
  <c r="J26" i="2" l="1"/>
</calcChain>
</file>

<file path=xl/sharedStrings.xml><?xml version="1.0" encoding="utf-8"?>
<sst xmlns="http://schemas.openxmlformats.org/spreadsheetml/2006/main" count="292" uniqueCount="66">
  <si>
    <t>Acțiune</t>
  </si>
  <si>
    <t>Greutate proprie</t>
  </si>
  <si>
    <t>Finisaj</t>
  </si>
  <si>
    <t>Compartimentare</t>
  </si>
  <si>
    <t>Utilă</t>
  </si>
  <si>
    <t>Seism</t>
  </si>
  <si>
    <t>SXPMP</t>
  </si>
  <si>
    <t>Secțiunea 1-1</t>
  </si>
  <si>
    <t>SLU - GF</t>
  </si>
  <si>
    <t>γ sau ψ</t>
  </si>
  <si>
    <r>
      <t>M</t>
    </r>
    <r>
      <rPr>
        <vertAlign val="subscript"/>
        <sz val="12"/>
        <color theme="1"/>
        <rFont val="Arial Narrow"/>
        <family val="2"/>
      </rPr>
      <t xml:space="preserve">k,i </t>
    </r>
    <r>
      <rPr>
        <sz val="12"/>
        <color theme="1"/>
        <rFont val="Arial Narrow"/>
        <family val="2"/>
      </rPr>
      <t>(kNm)</t>
    </r>
  </si>
  <si>
    <r>
      <t>G</t>
    </r>
    <r>
      <rPr>
        <vertAlign val="subscript"/>
        <sz val="12"/>
        <color theme="1"/>
        <rFont val="Arial Narrow"/>
        <family val="2"/>
      </rPr>
      <t>k,1</t>
    </r>
  </si>
  <si>
    <r>
      <t>G</t>
    </r>
    <r>
      <rPr>
        <vertAlign val="subscript"/>
        <sz val="12"/>
        <color theme="1"/>
        <rFont val="Arial Narrow"/>
        <family val="2"/>
      </rPr>
      <t>k,2</t>
    </r>
    <r>
      <rPr>
        <sz val="11"/>
        <color theme="1"/>
        <rFont val="Calibri"/>
        <family val="2"/>
        <scheme val="minor"/>
      </rPr>
      <t/>
    </r>
  </si>
  <si>
    <r>
      <t>G</t>
    </r>
    <r>
      <rPr>
        <vertAlign val="subscript"/>
        <sz val="12"/>
        <color theme="1"/>
        <rFont val="Arial Narrow"/>
        <family val="2"/>
      </rPr>
      <t>k,3</t>
    </r>
    <r>
      <rPr>
        <sz val="11"/>
        <color theme="1"/>
        <rFont val="Calibri"/>
        <family val="2"/>
        <scheme val="minor"/>
      </rPr>
      <t/>
    </r>
  </si>
  <si>
    <r>
      <t>Q</t>
    </r>
    <r>
      <rPr>
        <vertAlign val="subscript"/>
        <sz val="12"/>
        <color theme="1"/>
        <rFont val="Arial Narrow"/>
        <family val="2"/>
      </rPr>
      <t>k,1</t>
    </r>
  </si>
  <si>
    <r>
      <t>M</t>
    </r>
    <r>
      <rPr>
        <vertAlign val="subscript"/>
        <sz val="12"/>
        <color theme="1"/>
        <rFont val="Arial Narrow"/>
        <family val="2"/>
      </rPr>
      <t xml:space="preserve">Ed,i </t>
    </r>
    <r>
      <rPr>
        <sz val="12"/>
        <color theme="1"/>
        <rFont val="Arial Narrow"/>
        <family val="2"/>
      </rPr>
      <t>(kNm)</t>
    </r>
  </si>
  <si>
    <t>SLU - GS</t>
  </si>
  <si>
    <t>SLS - C</t>
  </si>
  <si>
    <t>SLS - F</t>
  </si>
  <si>
    <t>SLS - CV</t>
  </si>
  <si>
    <t>SLS - S</t>
  </si>
  <si>
    <t>Pondere</t>
  </si>
  <si>
    <t>Secțiunea 2-2</t>
  </si>
  <si>
    <t>Secțiunea 3-3</t>
  </si>
  <si>
    <t>Secțiunea 4-4</t>
  </si>
  <si>
    <t>Etaj 3</t>
  </si>
  <si>
    <t>ΔM</t>
  </si>
  <si>
    <r>
      <t>M</t>
    </r>
    <r>
      <rPr>
        <vertAlign val="subscript"/>
        <sz val="11"/>
        <color theme="1"/>
        <rFont val="Arial Narrow"/>
        <family val="2"/>
      </rPr>
      <t>Ed</t>
    </r>
  </si>
  <si>
    <r>
      <t>M</t>
    </r>
    <r>
      <rPr>
        <vertAlign val="subscript"/>
        <sz val="11"/>
        <color theme="1"/>
        <rFont val="Arial Narrow"/>
        <family val="2"/>
      </rPr>
      <t>Rd</t>
    </r>
  </si>
  <si>
    <t>Etaj 2</t>
  </si>
  <si>
    <t>Etaj 1</t>
  </si>
  <si>
    <t>cota +7.00</t>
  </si>
  <si>
    <t>cota +3.50</t>
  </si>
  <si>
    <t>cota +10.5</t>
  </si>
  <si>
    <t>∑ΔM</t>
  </si>
  <si>
    <t>SXN</t>
  </si>
  <si>
    <t>Schema de redistribuție</t>
  </si>
  <si>
    <t>Jos</t>
  </si>
  <si>
    <t>Sus</t>
  </si>
  <si>
    <t>Median</t>
  </si>
  <si>
    <t>SXP</t>
  </si>
  <si>
    <t>moment distribuit</t>
  </si>
  <si>
    <t>Stadiu</t>
  </si>
  <si>
    <t>Fisurare</t>
  </si>
  <si>
    <t>Ultim</t>
  </si>
  <si>
    <t>Curbură (1/m)</t>
  </si>
  <si>
    <t>Moment încovoietor (kNm)</t>
  </si>
  <si>
    <t>I</t>
  </si>
  <si>
    <t>II</t>
  </si>
  <si>
    <t>III</t>
  </si>
  <si>
    <t>Întindere la partea superioară</t>
  </si>
  <si>
    <r>
      <t>Deschiderea medie a fisurii w</t>
    </r>
    <r>
      <rPr>
        <b/>
        <vertAlign val="subscript"/>
        <sz val="11"/>
        <color theme="1"/>
        <rFont val="Arial Narrow"/>
        <family val="2"/>
      </rPr>
      <t>k</t>
    </r>
    <r>
      <rPr>
        <b/>
        <sz val="11"/>
        <color theme="1"/>
        <rFont val="Arial Narrow"/>
        <family val="2"/>
      </rPr>
      <t>(mm)</t>
    </r>
  </si>
  <si>
    <r>
      <t>Distanța maximă între fisuri s</t>
    </r>
    <r>
      <rPr>
        <b/>
        <vertAlign val="subscript"/>
        <sz val="11"/>
        <color theme="1"/>
        <rFont val="Arial Narrow"/>
        <family val="2"/>
      </rPr>
      <t>r,max</t>
    </r>
    <r>
      <rPr>
        <b/>
        <sz val="11"/>
        <color theme="1"/>
        <rFont val="Arial Narrow"/>
        <family val="2"/>
      </rPr>
      <t>(mm)</t>
    </r>
  </si>
  <si>
    <r>
      <rPr>
        <b/>
        <sz val="11"/>
        <color theme="1"/>
        <rFont val="Calibri"/>
        <family val="2"/>
      </rPr>
      <t>ε</t>
    </r>
    <r>
      <rPr>
        <b/>
        <vertAlign val="subscript"/>
        <sz val="11"/>
        <color theme="1"/>
        <rFont val="Arial Narrow"/>
        <family val="2"/>
      </rPr>
      <t>c</t>
    </r>
    <r>
      <rPr>
        <b/>
        <sz val="11"/>
        <color theme="1"/>
        <rFont val="Arial Narrow"/>
        <family val="2"/>
      </rPr>
      <t xml:space="preserve"> - compresiune beton (1mm/m)</t>
    </r>
  </si>
  <si>
    <t>Întindere la partea inferioară</t>
  </si>
  <si>
    <t>Curgere</t>
  </si>
  <si>
    <t>Kxx</t>
  </si>
  <si>
    <t>Mxx</t>
  </si>
  <si>
    <t>G-35x65_sec1_c</t>
  </si>
  <si>
    <t>M-</t>
  </si>
  <si>
    <t>1/m</t>
  </si>
  <si>
    <t>kN-m</t>
  </si>
  <si>
    <r>
      <rPr>
        <b/>
        <sz val="11"/>
        <color theme="1"/>
        <rFont val="Calibri"/>
        <family val="2"/>
      </rPr>
      <t>ε</t>
    </r>
    <r>
      <rPr>
        <b/>
        <vertAlign val="subscript"/>
        <sz val="11"/>
        <color theme="1"/>
        <rFont val="Arial Narrow"/>
        <family val="2"/>
      </rPr>
      <t>s</t>
    </r>
    <r>
      <rPr>
        <b/>
        <sz val="11"/>
        <color theme="1"/>
        <rFont val="Arial Narrow"/>
        <family val="2"/>
      </rPr>
      <t xml:space="preserve"> - întindere armătură (mm/m)</t>
    </r>
  </si>
  <si>
    <r>
      <rPr>
        <b/>
        <sz val="11"/>
        <color theme="1"/>
        <rFont val="Calibri"/>
        <family val="2"/>
      </rPr>
      <t>ε</t>
    </r>
    <r>
      <rPr>
        <b/>
        <vertAlign val="subscript"/>
        <sz val="11"/>
        <color theme="1"/>
        <rFont val="Arial Narrow"/>
        <family val="2"/>
      </rPr>
      <t>c</t>
    </r>
    <r>
      <rPr>
        <b/>
        <sz val="11"/>
        <color theme="1"/>
        <rFont val="Arial Narrow"/>
        <family val="2"/>
      </rPr>
      <t xml:space="preserve"> - compresiune beton (mm/m)</t>
    </r>
  </si>
  <si>
    <r>
      <rPr>
        <b/>
        <sz val="11"/>
        <color theme="1"/>
        <rFont val="Calibri"/>
        <family val="2"/>
      </rPr>
      <t>σ</t>
    </r>
    <r>
      <rPr>
        <b/>
        <vertAlign val="subscript"/>
        <sz val="11"/>
        <color theme="1"/>
        <rFont val="Arial Narrow"/>
        <family val="2"/>
      </rPr>
      <t>s</t>
    </r>
    <r>
      <rPr>
        <b/>
        <sz val="11"/>
        <color theme="1"/>
        <rFont val="Arial Narrow"/>
        <family val="2"/>
      </rPr>
      <t xml:space="preserve"> - tensiuni în armătură (MPa)</t>
    </r>
  </si>
  <si>
    <r>
      <rPr>
        <b/>
        <sz val="11"/>
        <color theme="1"/>
        <rFont val="Calibri"/>
        <family val="2"/>
      </rPr>
      <t>σ</t>
    </r>
    <r>
      <rPr>
        <b/>
        <vertAlign val="subscript"/>
        <sz val="11"/>
        <color theme="1"/>
        <rFont val="Arial Narrow"/>
        <family val="2"/>
      </rPr>
      <t>c</t>
    </r>
    <r>
      <rPr>
        <b/>
        <sz val="11"/>
        <color theme="1"/>
        <rFont val="Arial Narrow"/>
        <family val="2"/>
      </rPr>
      <t xml:space="preserve"> -tensiuni în beton zona comprimată (MPa)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</si>
</sst>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%"/>
    <numFmt numFmtId="165" formatCode="0.000%"/>
    <numFmt numFmtId="166" formatCode="0.00000"/>
  </numFmts>
  <fonts count="13" x14ac:knownFonts="1">
    <font>
      <sz val="11"/>
      <color theme="1"/>
      <name val="Calibri"/>
      <family val="2"/>
      <scheme val="minor"/>
    </font>
    <font>
      <sz val="12"/>
      <color theme="1"/>
      <name val="Arial Narrow"/>
      <family val="2"/>
    </font>
    <font>
      <vertAlign val="subscript"/>
      <sz val="12"/>
      <color theme="1"/>
      <name val="Arial Narrow"/>
      <family val="2"/>
    </font>
    <font>
      <b/>
      <i/>
      <sz val="12"/>
      <color theme="1"/>
      <name val="Arial Narrow"/>
      <family val="2"/>
    </font>
    <font>
      <b/>
      <sz val="12"/>
      <color theme="1"/>
      <name val="Arial Narrow"/>
      <family val="2"/>
    </font>
    <font>
      <sz val="11"/>
      <color theme="1"/>
      <name val="Calibri"/>
      <family val="2"/>
    </font>
    <font>
      <sz val="11"/>
      <color theme="1"/>
      <name val="Arial Narrow"/>
      <family val="2"/>
    </font>
    <font>
      <vertAlign val="subscript"/>
      <sz val="11"/>
      <color theme="1"/>
      <name val="Arial Narrow"/>
      <family val="2"/>
    </font>
    <font>
      <i/>
      <sz val="11"/>
      <color theme="1"/>
      <name val="Arial Narrow"/>
      <family val="2"/>
    </font>
    <font>
      <b/>
      <sz val="11"/>
      <color theme="1"/>
      <name val="Arial Narrow"/>
      <family val="2"/>
    </font>
    <font>
      <b/>
      <i/>
      <sz val="11"/>
      <color theme="1"/>
      <name val="Arial Narrow"/>
      <family val="2"/>
    </font>
    <font>
      <b/>
      <vertAlign val="subscript"/>
      <sz val="11"/>
      <color theme="1"/>
      <name val="Arial Narrow"/>
      <family val="2"/>
    </font>
    <font>
      <b/>
      <sz val="11"/>
      <color theme="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485"/>
        <bgColor indexed="64"/>
      </patternFill>
    </fill>
  </fills>
  <borders count="5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123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2" fontId="3" fillId="2" borderId="3" xfId="0" applyNumberFormat="1" applyFont="1" applyFill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 wrapText="1"/>
    </xf>
    <xf numFmtId="2" fontId="1" fillId="0" borderId="15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24" xfId="0" applyFont="1" applyBorder="1" applyAlignment="1">
      <alignment horizontal="center" vertical="center"/>
    </xf>
    <xf numFmtId="2" fontId="3" fillId="0" borderId="0" xfId="0" applyNumberFormat="1" applyFont="1" applyFill="1" applyBorder="1" applyAlignment="1">
      <alignment horizontal="center" vertical="center"/>
    </xf>
    <xf numFmtId="0" fontId="1" fillId="0" borderId="29" xfId="0" applyFont="1" applyBorder="1" applyAlignment="1">
      <alignment horizontal="center" vertical="center"/>
    </xf>
    <xf numFmtId="164" fontId="1" fillId="0" borderId="8" xfId="0" applyNumberFormat="1" applyFont="1" applyBorder="1" applyAlignment="1">
      <alignment horizontal="center" vertical="center"/>
    </xf>
    <xf numFmtId="164" fontId="1" fillId="0" borderId="11" xfId="0" applyNumberFormat="1" applyFont="1" applyBorder="1" applyAlignment="1">
      <alignment horizontal="center" vertical="center"/>
    </xf>
    <xf numFmtId="164" fontId="1" fillId="0" borderId="17" xfId="0" applyNumberFormat="1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 wrapText="1"/>
    </xf>
    <xf numFmtId="164" fontId="1" fillId="0" borderId="29" xfId="0" applyNumberFormat="1" applyFont="1" applyBorder="1" applyAlignment="1">
      <alignment horizontal="center" vertical="center"/>
    </xf>
    <xf numFmtId="164" fontId="1" fillId="0" borderId="2" xfId="0" applyNumberFormat="1" applyFont="1" applyBorder="1" applyAlignment="1">
      <alignment horizontal="center" vertical="center"/>
    </xf>
    <xf numFmtId="164" fontId="1" fillId="0" borderId="24" xfId="0" applyNumberFormat="1" applyFont="1" applyBorder="1" applyAlignment="1">
      <alignment horizontal="center" vertical="center"/>
    </xf>
    <xf numFmtId="2" fontId="1" fillId="0" borderId="10" xfId="0" applyNumberFormat="1" applyFont="1" applyBorder="1" applyAlignment="1">
      <alignment horizontal="center" vertical="center"/>
    </xf>
    <xf numFmtId="2" fontId="1" fillId="0" borderId="31" xfId="0" applyNumberFormat="1" applyFont="1" applyBorder="1" applyAlignment="1">
      <alignment horizontal="center" vertical="center"/>
    </xf>
    <xf numFmtId="164" fontId="1" fillId="0" borderId="25" xfId="0" applyNumberFormat="1" applyFont="1" applyBorder="1" applyAlignment="1">
      <alignment horizontal="center" vertical="center"/>
    </xf>
    <xf numFmtId="164" fontId="1" fillId="0" borderId="32" xfId="0" applyNumberFormat="1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5" fillId="0" borderId="34" xfId="0" applyFont="1" applyBorder="1" applyAlignment="1">
      <alignment horizontal="center" vertical="center"/>
    </xf>
    <xf numFmtId="0" fontId="6" fillId="0" borderId="35" xfId="0" applyFont="1" applyBorder="1" applyAlignment="1">
      <alignment horizontal="center" vertical="center"/>
    </xf>
    <xf numFmtId="0" fontId="6" fillId="0" borderId="33" xfId="0" applyFont="1" applyBorder="1" applyAlignment="1">
      <alignment horizontal="center" vertical="center"/>
    </xf>
    <xf numFmtId="0" fontId="8" fillId="0" borderId="33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6" fillId="0" borderId="36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6" fillId="0" borderId="38" xfId="0" applyFont="1" applyBorder="1" applyAlignment="1">
      <alignment horizontal="center" vertical="center"/>
    </xf>
    <xf numFmtId="0" fontId="6" fillId="0" borderId="37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18" xfId="0" applyFont="1" applyBorder="1" applyAlignment="1">
      <alignment horizontal="center" vertical="center"/>
    </xf>
    <xf numFmtId="0" fontId="6" fillId="0" borderId="19" xfId="0" applyFont="1" applyBorder="1" applyAlignment="1">
      <alignment horizontal="center" vertical="center"/>
    </xf>
    <xf numFmtId="0" fontId="6" fillId="0" borderId="39" xfId="0" applyFont="1" applyBorder="1" applyAlignment="1">
      <alignment horizontal="center" vertical="center"/>
    </xf>
    <xf numFmtId="0" fontId="9" fillId="0" borderId="33" xfId="0" applyFont="1" applyBorder="1" applyAlignment="1">
      <alignment horizontal="center" vertical="center"/>
    </xf>
    <xf numFmtId="0" fontId="10" fillId="3" borderId="33" xfId="0" applyFont="1" applyFill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8" fillId="0" borderId="28" xfId="0" applyFont="1" applyBorder="1" applyAlignment="1">
      <alignment horizontal="center" vertical="center"/>
    </xf>
    <xf numFmtId="0" fontId="6" fillId="0" borderId="16" xfId="0" applyFont="1" applyBorder="1" applyAlignment="1">
      <alignment horizontal="center" vertical="center"/>
    </xf>
    <xf numFmtId="0" fontId="6" fillId="0" borderId="17" xfId="0" applyFont="1" applyBorder="1" applyAlignment="1">
      <alignment horizontal="center" vertical="center"/>
    </xf>
    <xf numFmtId="0" fontId="6" fillId="0" borderId="40" xfId="0" applyFont="1" applyBorder="1" applyAlignment="1">
      <alignment horizontal="center" vertical="center"/>
    </xf>
    <xf numFmtId="0" fontId="8" fillId="0" borderId="26" xfId="0" applyFont="1" applyBorder="1" applyAlignment="1">
      <alignment horizontal="center" vertical="center"/>
    </xf>
    <xf numFmtId="0" fontId="6" fillId="0" borderId="41" xfId="0" applyFont="1" applyBorder="1" applyAlignment="1">
      <alignment horizontal="center" vertical="center"/>
    </xf>
    <xf numFmtId="10" fontId="6" fillId="0" borderId="33" xfId="0" applyNumberFormat="1" applyFont="1" applyBorder="1" applyAlignment="1">
      <alignment horizontal="center" vertical="center"/>
    </xf>
    <xf numFmtId="10" fontId="6" fillId="4" borderId="33" xfId="0" applyNumberFormat="1" applyFont="1" applyFill="1" applyBorder="1" applyAlignment="1">
      <alignment horizontal="center" vertical="center"/>
    </xf>
    <xf numFmtId="165" fontId="10" fillId="0" borderId="33" xfId="0" applyNumberFormat="1" applyFont="1" applyBorder="1" applyAlignment="1">
      <alignment horizontal="center" vertical="center"/>
    </xf>
    <xf numFmtId="165" fontId="6" fillId="0" borderId="0" xfId="0" applyNumberFormat="1" applyFont="1" applyAlignment="1">
      <alignment horizontal="center" vertical="center"/>
    </xf>
    <xf numFmtId="10" fontId="6" fillId="0" borderId="0" xfId="0" applyNumberFormat="1" applyFont="1" applyAlignment="1">
      <alignment horizontal="center" vertical="center"/>
    </xf>
    <xf numFmtId="0" fontId="6" fillId="0" borderId="43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11" fontId="6" fillId="0" borderId="0" xfId="0" applyNumberFormat="1" applyFont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11" fontId="6" fillId="0" borderId="1" xfId="0" applyNumberFormat="1" applyFont="1" applyBorder="1" applyAlignment="1">
      <alignment horizontal="center" vertical="center"/>
    </xf>
    <xf numFmtId="11" fontId="6" fillId="0" borderId="10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11" fontId="0" fillId="0" borderId="0" xfId="0" applyNumberFormat="1"/>
    <xf numFmtId="166" fontId="0" fillId="0" borderId="0" xfId="0" applyNumberFormat="1"/>
    <xf numFmtId="0" fontId="9" fillId="0" borderId="45" xfId="0" applyFont="1" applyBorder="1" applyAlignment="1">
      <alignment horizontal="center" vertical="center" wrapText="1"/>
    </xf>
    <xf numFmtId="0" fontId="9" fillId="0" borderId="48" xfId="0" applyFont="1" applyBorder="1" applyAlignment="1">
      <alignment horizontal="center" vertical="center" wrapText="1"/>
    </xf>
    <xf numFmtId="11" fontId="6" fillId="0" borderId="5" xfId="0" applyNumberFormat="1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30" xfId="0" applyFont="1" applyBorder="1" applyAlignment="1">
      <alignment horizontal="center" vertical="center"/>
    </xf>
    <xf numFmtId="0" fontId="9" fillId="0" borderId="47" xfId="0" applyFont="1" applyBorder="1" applyAlignment="1">
      <alignment horizontal="center" vertical="center" wrapText="1"/>
    </xf>
    <xf numFmtId="0" fontId="10" fillId="0" borderId="49" xfId="0" applyFont="1" applyBorder="1" applyAlignment="1">
      <alignment horizontal="center" vertical="center"/>
    </xf>
    <xf numFmtId="0" fontId="10" fillId="0" borderId="44" xfId="0" applyFont="1" applyBorder="1" applyAlignment="1">
      <alignment horizontal="center" vertical="center"/>
    </xf>
    <xf numFmtId="0" fontId="10" fillId="0" borderId="42" xfId="0" applyFont="1" applyBorder="1" applyAlignment="1">
      <alignment horizontal="center" vertical="center"/>
    </xf>
    <xf numFmtId="0" fontId="9" fillId="0" borderId="46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/>
    </xf>
    <xf numFmtId="0" fontId="1" fillId="0" borderId="25" xfId="0" applyFont="1" applyBorder="1" applyAlignment="1">
      <alignment horizontal="center" vertical="center"/>
    </xf>
    <xf numFmtId="0" fontId="4" fillId="0" borderId="26" xfId="0" applyFont="1" applyBorder="1" applyAlignment="1">
      <alignment horizontal="center" vertical="center"/>
    </xf>
    <xf numFmtId="0" fontId="4" fillId="0" borderId="27" xfId="0" applyFont="1" applyBorder="1" applyAlignment="1">
      <alignment horizontal="center" vertical="center"/>
    </xf>
    <xf numFmtId="0" fontId="4" fillId="0" borderId="28" xfId="0" applyFont="1" applyBorder="1" applyAlignment="1">
      <alignment horizontal="center" vertical="center"/>
    </xf>
    <xf numFmtId="0" fontId="1" fillId="0" borderId="23" xfId="0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30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 vertical="center"/>
    </xf>
    <xf numFmtId="0" fontId="6" fillId="0" borderId="26" xfId="0" applyFont="1" applyBorder="1" applyAlignment="1">
      <alignment horizontal="center" vertical="center"/>
    </xf>
    <xf numFmtId="0" fontId="6" fillId="0" borderId="28" xfId="0" applyFont="1" applyBorder="1" applyAlignment="1">
      <alignment horizontal="center" vertical="center"/>
    </xf>
    <xf numFmtId="0" fontId="6" fillId="0" borderId="27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0" borderId="42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 wrapText="1"/>
    </xf>
    <xf numFmtId="0" fontId="9" fillId="0" borderId="30" xfId="0" applyFont="1" applyBorder="1" applyAlignment="1">
      <alignment horizontal="center" vertical="center" wrapText="1"/>
    </xf>
    <xf numFmtId="0" fontId="9" fillId="0" borderId="50" xfId="0" applyFont="1" applyBorder="1" applyAlignment="1">
      <alignment horizontal="center" vertical="center"/>
    </xf>
    <xf numFmtId="0" fontId="9" fillId="0" borderId="51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9" fillId="0" borderId="30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571500</xdr:colOff>
      <xdr:row>7</xdr:row>
      <xdr:rowOff>142875</xdr:rowOff>
    </xdr:from>
    <xdr:to>
      <xdr:col>13</xdr:col>
      <xdr:colOff>38100</xdr:colOff>
      <xdr:row>7</xdr:row>
      <xdr:rowOff>200025</xdr:rowOff>
    </xdr:to>
    <xdr:sp macro="" textlink="">
      <xdr:nvSpPr>
        <xdr:cNvPr id="2" name="Rectangle 1"/>
        <xdr:cNvSpPr/>
      </xdr:nvSpPr>
      <xdr:spPr>
        <a:xfrm>
          <a:off x="1181100" y="1000125"/>
          <a:ext cx="6172200" cy="5715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2</xdr:col>
      <xdr:colOff>571500</xdr:colOff>
      <xdr:row>15</xdr:row>
      <xdr:rowOff>142875</xdr:rowOff>
    </xdr:from>
    <xdr:to>
      <xdr:col>13</xdr:col>
      <xdr:colOff>38100</xdr:colOff>
      <xdr:row>15</xdr:row>
      <xdr:rowOff>200025</xdr:rowOff>
    </xdr:to>
    <xdr:sp macro="" textlink="">
      <xdr:nvSpPr>
        <xdr:cNvPr id="3" name="Rectangle 2"/>
        <xdr:cNvSpPr/>
      </xdr:nvSpPr>
      <xdr:spPr>
        <a:xfrm>
          <a:off x="1181100" y="1000125"/>
          <a:ext cx="6172200" cy="5715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2</xdr:col>
      <xdr:colOff>571500</xdr:colOff>
      <xdr:row>24</xdr:row>
      <xdr:rowOff>142875</xdr:rowOff>
    </xdr:from>
    <xdr:to>
      <xdr:col>13</xdr:col>
      <xdr:colOff>38100</xdr:colOff>
      <xdr:row>24</xdr:row>
      <xdr:rowOff>200025</xdr:rowOff>
    </xdr:to>
    <xdr:sp macro="" textlink="">
      <xdr:nvSpPr>
        <xdr:cNvPr id="4" name="Rectangle 3"/>
        <xdr:cNvSpPr/>
      </xdr:nvSpPr>
      <xdr:spPr>
        <a:xfrm>
          <a:off x="1181100" y="2695575"/>
          <a:ext cx="6172200" cy="5715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</xdr:col>
      <xdr:colOff>485775</xdr:colOff>
      <xdr:row>15</xdr:row>
      <xdr:rowOff>9525</xdr:rowOff>
    </xdr:from>
    <xdr:to>
      <xdr:col>11</xdr:col>
      <xdr:colOff>590550</xdr:colOff>
      <xdr:row>16</xdr:row>
      <xdr:rowOff>85725</xdr:rowOff>
    </xdr:to>
    <xdr:cxnSp macro="">
      <xdr:nvCxnSpPr>
        <xdr:cNvPr id="6" name="Straight Arrow Connector 5"/>
        <xdr:cNvCxnSpPr/>
      </xdr:nvCxnSpPr>
      <xdr:spPr>
        <a:xfrm>
          <a:off x="1704975" y="3333750"/>
          <a:ext cx="4981575" cy="295275"/>
        </a:xfrm>
        <a:prstGeom prst="straightConnector1">
          <a:avLst/>
        </a:prstGeom>
        <a:ln>
          <a:tailEnd type="arrow"/>
        </a:ln>
      </xdr:spPr>
      <xdr:style>
        <a:lnRef idx="2">
          <a:schemeClr val="accent2"/>
        </a:lnRef>
        <a:fillRef idx="0">
          <a:schemeClr val="accent2"/>
        </a:fillRef>
        <a:effectRef idx="1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5</xdr:col>
      <xdr:colOff>57150</xdr:colOff>
      <xdr:row>14</xdr:row>
      <xdr:rowOff>190500</xdr:rowOff>
    </xdr:from>
    <xdr:to>
      <xdr:col>5</xdr:col>
      <xdr:colOff>57150</xdr:colOff>
      <xdr:row>22</xdr:row>
      <xdr:rowOff>200025</xdr:rowOff>
    </xdr:to>
    <xdr:cxnSp macro="">
      <xdr:nvCxnSpPr>
        <xdr:cNvPr id="9" name="Straight Arrow Connector 8"/>
        <xdr:cNvCxnSpPr/>
      </xdr:nvCxnSpPr>
      <xdr:spPr>
        <a:xfrm>
          <a:off x="3286125" y="3295650"/>
          <a:ext cx="0" cy="1781175"/>
        </a:xfrm>
        <a:prstGeom prst="straightConnector1">
          <a:avLst/>
        </a:prstGeom>
        <a:ln>
          <a:tailEnd type="arrow"/>
        </a:ln>
      </xdr:spPr>
      <xdr:style>
        <a:lnRef idx="2">
          <a:schemeClr val="accent3"/>
        </a:lnRef>
        <a:fillRef idx="0">
          <a:schemeClr val="accent3"/>
        </a:fillRef>
        <a:effectRef idx="1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5</xdr:col>
      <xdr:colOff>57150</xdr:colOff>
      <xdr:row>6</xdr:row>
      <xdr:rowOff>200025</xdr:rowOff>
    </xdr:from>
    <xdr:to>
      <xdr:col>5</xdr:col>
      <xdr:colOff>57150</xdr:colOff>
      <xdr:row>13</xdr:row>
      <xdr:rowOff>209550</xdr:rowOff>
    </xdr:to>
    <xdr:cxnSp macro="">
      <xdr:nvCxnSpPr>
        <xdr:cNvPr id="13" name="Straight Arrow Connector 12"/>
        <xdr:cNvCxnSpPr/>
      </xdr:nvCxnSpPr>
      <xdr:spPr>
        <a:xfrm flipV="1">
          <a:off x="3286125" y="1533525"/>
          <a:ext cx="0" cy="1562100"/>
        </a:xfrm>
        <a:prstGeom prst="straightConnector1">
          <a:avLst/>
        </a:prstGeom>
        <a:ln>
          <a:tailEnd type="arrow"/>
        </a:ln>
      </xdr:spPr>
      <xdr:style>
        <a:lnRef idx="2">
          <a:schemeClr val="accent3"/>
        </a:lnRef>
        <a:fillRef idx="0">
          <a:schemeClr val="accent3"/>
        </a:fillRef>
        <a:effectRef idx="1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5</xdr:col>
      <xdr:colOff>247650</xdr:colOff>
      <xdr:row>7</xdr:row>
      <xdr:rowOff>0</xdr:rowOff>
    </xdr:from>
    <xdr:to>
      <xdr:col>12</xdr:col>
      <xdr:colOff>0</xdr:colOff>
      <xdr:row>8</xdr:row>
      <xdr:rowOff>66675</xdr:rowOff>
    </xdr:to>
    <xdr:cxnSp macro="">
      <xdr:nvCxnSpPr>
        <xdr:cNvPr id="17" name="Straight Arrow Connector 16"/>
        <xdr:cNvCxnSpPr/>
      </xdr:nvCxnSpPr>
      <xdr:spPr>
        <a:xfrm>
          <a:off x="2686050" y="1552575"/>
          <a:ext cx="4019550" cy="285750"/>
        </a:xfrm>
        <a:prstGeom prst="straightConnector1">
          <a:avLst/>
        </a:prstGeom>
        <a:ln>
          <a:tailEnd type="arrow"/>
        </a:ln>
      </xdr:spPr>
      <xdr:style>
        <a:lnRef idx="2">
          <a:schemeClr val="accent2"/>
        </a:lnRef>
        <a:fillRef idx="0">
          <a:schemeClr val="accent2"/>
        </a:fillRef>
        <a:effectRef idx="1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5</xdr:col>
      <xdr:colOff>333375</xdr:colOff>
      <xdr:row>24</xdr:row>
      <xdr:rowOff>0</xdr:rowOff>
    </xdr:from>
    <xdr:to>
      <xdr:col>12</xdr:col>
      <xdr:colOff>0</xdr:colOff>
      <xdr:row>25</xdr:row>
      <xdr:rowOff>95250</xdr:rowOff>
    </xdr:to>
    <xdr:cxnSp macro="">
      <xdr:nvCxnSpPr>
        <xdr:cNvPr id="19" name="Straight Arrow Connector 18"/>
        <xdr:cNvCxnSpPr/>
      </xdr:nvCxnSpPr>
      <xdr:spPr>
        <a:xfrm>
          <a:off x="2771775" y="4572000"/>
          <a:ext cx="3933825" cy="304800"/>
        </a:xfrm>
        <a:prstGeom prst="straightConnector1">
          <a:avLst/>
        </a:prstGeom>
        <a:ln>
          <a:tailEnd type="arrow"/>
        </a:ln>
      </xdr:spPr>
      <xdr:style>
        <a:lnRef idx="2">
          <a:schemeClr val="accent2"/>
        </a:lnRef>
        <a:fillRef idx="0">
          <a:schemeClr val="accent2"/>
        </a:fillRef>
        <a:effectRef idx="1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1</xdr:col>
      <xdr:colOff>114300</xdr:colOff>
      <xdr:row>1</xdr:row>
      <xdr:rowOff>190500</xdr:rowOff>
    </xdr:from>
    <xdr:to>
      <xdr:col>2</xdr:col>
      <xdr:colOff>371475</xdr:colOff>
      <xdr:row>3</xdr:row>
      <xdr:rowOff>114300</xdr:rowOff>
    </xdr:to>
    <xdr:sp macro="" textlink="">
      <xdr:nvSpPr>
        <xdr:cNvPr id="21" name="Right Arrow 20"/>
        <xdr:cNvSpPr/>
      </xdr:nvSpPr>
      <xdr:spPr>
        <a:xfrm rot="10800000">
          <a:off x="114300" y="409575"/>
          <a:ext cx="866775" cy="36195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5</xdr:col>
      <xdr:colOff>9525</xdr:colOff>
      <xdr:row>27</xdr:row>
      <xdr:rowOff>19050</xdr:rowOff>
    </xdr:from>
    <xdr:to>
      <xdr:col>11</xdr:col>
      <xdr:colOff>0</xdr:colOff>
      <xdr:row>28</xdr:row>
      <xdr:rowOff>133350</xdr:rowOff>
    </xdr:to>
    <xdr:cxnSp macro="">
      <xdr:nvCxnSpPr>
        <xdr:cNvPr id="22" name="Straight Arrow Connector 21"/>
        <xdr:cNvCxnSpPr/>
      </xdr:nvCxnSpPr>
      <xdr:spPr>
        <a:xfrm>
          <a:off x="2447925" y="5705475"/>
          <a:ext cx="3648075" cy="333375"/>
        </a:xfrm>
        <a:prstGeom prst="straightConnector1">
          <a:avLst/>
        </a:prstGeom>
        <a:ln>
          <a:tailEnd type="arrow"/>
        </a:ln>
      </xdr:spPr>
      <xdr:style>
        <a:lnRef idx="2">
          <a:schemeClr val="accent2"/>
        </a:lnRef>
        <a:fillRef idx="0">
          <a:schemeClr val="accent2"/>
        </a:fillRef>
        <a:effectRef idx="1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2</xdr:col>
      <xdr:colOff>571500</xdr:colOff>
      <xdr:row>37</xdr:row>
      <xdr:rowOff>142875</xdr:rowOff>
    </xdr:from>
    <xdr:to>
      <xdr:col>13</xdr:col>
      <xdr:colOff>38100</xdr:colOff>
      <xdr:row>37</xdr:row>
      <xdr:rowOff>200025</xdr:rowOff>
    </xdr:to>
    <xdr:sp macro="" textlink="">
      <xdr:nvSpPr>
        <xdr:cNvPr id="37" name="Rectangle 36"/>
        <xdr:cNvSpPr/>
      </xdr:nvSpPr>
      <xdr:spPr>
        <a:xfrm>
          <a:off x="1181100" y="1695450"/>
          <a:ext cx="6172200" cy="5715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2</xdr:col>
      <xdr:colOff>571500</xdr:colOff>
      <xdr:row>45</xdr:row>
      <xdr:rowOff>142875</xdr:rowOff>
    </xdr:from>
    <xdr:to>
      <xdr:col>13</xdr:col>
      <xdr:colOff>38100</xdr:colOff>
      <xdr:row>45</xdr:row>
      <xdr:rowOff>200025</xdr:rowOff>
    </xdr:to>
    <xdr:sp macro="" textlink="">
      <xdr:nvSpPr>
        <xdr:cNvPr id="38" name="Rectangle 37"/>
        <xdr:cNvSpPr/>
      </xdr:nvSpPr>
      <xdr:spPr>
        <a:xfrm>
          <a:off x="1181100" y="3467100"/>
          <a:ext cx="6172200" cy="5715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2</xdr:col>
      <xdr:colOff>571500</xdr:colOff>
      <xdr:row>54</xdr:row>
      <xdr:rowOff>142875</xdr:rowOff>
    </xdr:from>
    <xdr:to>
      <xdr:col>13</xdr:col>
      <xdr:colOff>38100</xdr:colOff>
      <xdr:row>54</xdr:row>
      <xdr:rowOff>200025</xdr:rowOff>
    </xdr:to>
    <xdr:sp macro="" textlink="">
      <xdr:nvSpPr>
        <xdr:cNvPr id="39" name="Rectangle 38"/>
        <xdr:cNvSpPr/>
      </xdr:nvSpPr>
      <xdr:spPr>
        <a:xfrm>
          <a:off x="1181100" y="5448300"/>
          <a:ext cx="6172200" cy="5715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10</xdr:col>
      <xdr:colOff>523875</xdr:colOff>
      <xdr:row>44</xdr:row>
      <xdr:rowOff>209550</xdr:rowOff>
    </xdr:from>
    <xdr:to>
      <xdr:col>10</xdr:col>
      <xdr:colOff>523876</xdr:colOff>
      <xdr:row>53</xdr:row>
      <xdr:rowOff>9525</xdr:rowOff>
    </xdr:to>
    <xdr:cxnSp macro="">
      <xdr:nvCxnSpPr>
        <xdr:cNvPr id="41" name="Straight Arrow Connector 40"/>
        <xdr:cNvCxnSpPr/>
      </xdr:nvCxnSpPr>
      <xdr:spPr>
        <a:xfrm flipH="1">
          <a:off x="6191250" y="10315575"/>
          <a:ext cx="1" cy="1790700"/>
        </a:xfrm>
        <a:prstGeom prst="straightConnector1">
          <a:avLst/>
        </a:prstGeom>
        <a:ln>
          <a:tailEnd type="arrow"/>
        </a:ln>
      </xdr:spPr>
      <xdr:style>
        <a:lnRef idx="2">
          <a:schemeClr val="accent3"/>
        </a:lnRef>
        <a:fillRef idx="0">
          <a:schemeClr val="accent3"/>
        </a:fillRef>
        <a:effectRef idx="1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10</xdr:col>
      <xdr:colOff>514350</xdr:colOff>
      <xdr:row>36</xdr:row>
      <xdr:rowOff>171450</xdr:rowOff>
    </xdr:from>
    <xdr:to>
      <xdr:col>10</xdr:col>
      <xdr:colOff>514352</xdr:colOff>
      <xdr:row>44</xdr:row>
      <xdr:rowOff>2</xdr:rowOff>
    </xdr:to>
    <xdr:cxnSp macro="">
      <xdr:nvCxnSpPr>
        <xdr:cNvPr id="42" name="Straight Arrow Connector 41"/>
        <xdr:cNvCxnSpPr/>
      </xdr:nvCxnSpPr>
      <xdr:spPr>
        <a:xfrm flipH="1" flipV="1">
          <a:off x="6000750" y="8505825"/>
          <a:ext cx="2" cy="1600202"/>
        </a:xfrm>
        <a:prstGeom prst="straightConnector1">
          <a:avLst/>
        </a:prstGeom>
        <a:ln>
          <a:tailEnd type="arrow"/>
        </a:ln>
      </xdr:spPr>
      <xdr:style>
        <a:lnRef idx="2">
          <a:schemeClr val="accent3"/>
        </a:lnRef>
        <a:fillRef idx="0">
          <a:schemeClr val="accent3"/>
        </a:fillRef>
        <a:effectRef idx="1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4</xdr:col>
      <xdr:colOff>2</xdr:colOff>
      <xdr:row>54</xdr:row>
      <xdr:rowOff>0</xdr:rowOff>
    </xdr:from>
    <xdr:to>
      <xdr:col>10</xdr:col>
      <xdr:colOff>9525</xdr:colOff>
      <xdr:row>55</xdr:row>
      <xdr:rowOff>171450</xdr:rowOff>
    </xdr:to>
    <xdr:cxnSp macro="">
      <xdr:nvCxnSpPr>
        <xdr:cNvPr id="44" name="Straight Arrow Connector 43"/>
        <xdr:cNvCxnSpPr/>
      </xdr:nvCxnSpPr>
      <xdr:spPr>
        <a:xfrm flipH="1">
          <a:off x="1828802" y="12296775"/>
          <a:ext cx="3667123" cy="390525"/>
        </a:xfrm>
        <a:prstGeom prst="straightConnector1">
          <a:avLst/>
        </a:prstGeom>
        <a:ln>
          <a:tailEnd type="arrow"/>
        </a:ln>
      </xdr:spPr>
      <xdr:style>
        <a:lnRef idx="2">
          <a:schemeClr val="accent2"/>
        </a:lnRef>
        <a:fillRef idx="0">
          <a:schemeClr val="accent2"/>
        </a:fillRef>
        <a:effectRef idx="1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1</xdr:col>
      <xdr:colOff>114300</xdr:colOff>
      <xdr:row>31</xdr:row>
      <xdr:rowOff>190500</xdr:rowOff>
    </xdr:from>
    <xdr:to>
      <xdr:col>2</xdr:col>
      <xdr:colOff>371475</xdr:colOff>
      <xdr:row>33</xdr:row>
      <xdr:rowOff>114300</xdr:rowOff>
    </xdr:to>
    <xdr:sp macro="" textlink="">
      <xdr:nvSpPr>
        <xdr:cNvPr id="45" name="Right Arrow 44"/>
        <xdr:cNvSpPr/>
      </xdr:nvSpPr>
      <xdr:spPr>
        <a:xfrm>
          <a:off x="114300" y="7400925"/>
          <a:ext cx="866775" cy="361950"/>
        </a:xfrm>
        <a:prstGeom prst="rightArrow">
          <a:avLst/>
        </a:prstGeom>
      </xdr:spPr>
      <xdr:style>
        <a:lnRef idx="2">
          <a:schemeClr val="accent5">
            <a:shade val="50000"/>
          </a:schemeClr>
        </a:lnRef>
        <a:fillRef idx="1">
          <a:schemeClr val="accent5"/>
        </a:fillRef>
        <a:effectRef idx="0">
          <a:schemeClr val="accent5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4</xdr:col>
      <xdr:colOff>590550</xdr:colOff>
      <xdr:row>57</xdr:row>
      <xdr:rowOff>19050</xdr:rowOff>
    </xdr:from>
    <xdr:to>
      <xdr:col>11</xdr:col>
      <xdr:colOff>9525</xdr:colOff>
      <xdr:row>58</xdr:row>
      <xdr:rowOff>133350</xdr:rowOff>
    </xdr:to>
    <xdr:cxnSp macro="">
      <xdr:nvCxnSpPr>
        <xdr:cNvPr id="46" name="Straight Arrow Connector 45"/>
        <xdr:cNvCxnSpPr/>
      </xdr:nvCxnSpPr>
      <xdr:spPr>
        <a:xfrm flipH="1">
          <a:off x="2600325" y="12992100"/>
          <a:ext cx="3686175" cy="333375"/>
        </a:xfrm>
        <a:prstGeom prst="straightConnector1">
          <a:avLst/>
        </a:prstGeom>
        <a:ln>
          <a:tailEnd type="arrow"/>
        </a:ln>
      </xdr:spPr>
      <xdr:style>
        <a:lnRef idx="2">
          <a:schemeClr val="accent2"/>
        </a:lnRef>
        <a:fillRef idx="0">
          <a:schemeClr val="accent2"/>
        </a:fillRef>
        <a:effectRef idx="1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3</xdr:col>
      <xdr:colOff>600075</xdr:colOff>
      <xdr:row>15</xdr:row>
      <xdr:rowOff>85726</xdr:rowOff>
    </xdr:from>
    <xdr:to>
      <xdr:col>5</xdr:col>
      <xdr:colOff>561975</xdr:colOff>
      <xdr:row>17</xdr:row>
      <xdr:rowOff>28576</xdr:rowOff>
    </xdr:to>
    <xdr:sp macro="" textlink="">
      <xdr:nvSpPr>
        <xdr:cNvPr id="61" name="Curved Up Arrow 60"/>
        <xdr:cNvSpPr/>
      </xdr:nvSpPr>
      <xdr:spPr>
        <a:xfrm>
          <a:off x="1819275" y="3409951"/>
          <a:ext cx="1181100" cy="381000"/>
        </a:xfrm>
        <a:prstGeom prst="curvedUpArrow">
          <a:avLst/>
        </a:prstGeom>
      </xdr:spPr>
      <xdr:style>
        <a:lnRef idx="1">
          <a:schemeClr val="accent3"/>
        </a:lnRef>
        <a:fillRef idx="3">
          <a:schemeClr val="accent3"/>
        </a:fillRef>
        <a:effectRef idx="2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3</xdr:col>
      <xdr:colOff>600075</xdr:colOff>
      <xdr:row>45</xdr:row>
      <xdr:rowOff>0</xdr:rowOff>
    </xdr:from>
    <xdr:to>
      <xdr:col>11</xdr:col>
      <xdr:colOff>447675</xdr:colOff>
      <xdr:row>46</xdr:row>
      <xdr:rowOff>133350</xdr:rowOff>
    </xdr:to>
    <xdr:cxnSp macro="">
      <xdr:nvCxnSpPr>
        <xdr:cNvPr id="63" name="Straight Arrow Connector 62"/>
        <xdr:cNvCxnSpPr/>
      </xdr:nvCxnSpPr>
      <xdr:spPr>
        <a:xfrm flipH="1">
          <a:off x="2609850" y="10325100"/>
          <a:ext cx="4714875" cy="352425"/>
        </a:xfrm>
        <a:prstGeom prst="straightConnector1">
          <a:avLst/>
        </a:prstGeom>
        <a:ln>
          <a:tailEnd type="arrow"/>
        </a:ln>
      </xdr:spPr>
      <xdr:style>
        <a:lnRef idx="2">
          <a:schemeClr val="accent2"/>
        </a:lnRef>
        <a:fillRef idx="0">
          <a:schemeClr val="accent2"/>
        </a:fillRef>
        <a:effectRef idx="1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3</xdr:col>
      <xdr:colOff>600075</xdr:colOff>
      <xdr:row>36</xdr:row>
      <xdr:rowOff>209550</xdr:rowOff>
    </xdr:from>
    <xdr:to>
      <xdr:col>10</xdr:col>
      <xdr:colOff>0</xdr:colOff>
      <xdr:row>38</xdr:row>
      <xdr:rowOff>114300</xdr:rowOff>
    </xdr:to>
    <xdr:cxnSp macro="">
      <xdr:nvCxnSpPr>
        <xdr:cNvPr id="64" name="Straight Arrow Connector 63"/>
        <xdr:cNvCxnSpPr/>
      </xdr:nvCxnSpPr>
      <xdr:spPr>
        <a:xfrm flipH="1">
          <a:off x="1819275" y="8543925"/>
          <a:ext cx="3667125" cy="342900"/>
        </a:xfrm>
        <a:prstGeom prst="straightConnector1">
          <a:avLst/>
        </a:prstGeom>
        <a:ln>
          <a:tailEnd type="arrow"/>
        </a:ln>
      </xdr:spPr>
      <xdr:style>
        <a:lnRef idx="2">
          <a:schemeClr val="accent2"/>
        </a:lnRef>
        <a:fillRef idx="0">
          <a:schemeClr val="accent2"/>
        </a:fillRef>
        <a:effectRef idx="1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106481</xdr:colOff>
      <xdr:row>44</xdr:row>
      <xdr:rowOff>213254</xdr:rowOff>
    </xdr:from>
    <xdr:to>
      <xdr:col>12</xdr:col>
      <xdr:colOff>35265</xdr:colOff>
      <xdr:row>47</xdr:row>
      <xdr:rowOff>52228</xdr:rowOff>
    </xdr:to>
    <xdr:sp macro="" textlink="">
      <xdr:nvSpPr>
        <xdr:cNvPr id="73" name="Curved Down Arrow 72"/>
        <xdr:cNvSpPr/>
      </xdr:nvSpPr>
      <xdr:spPr>
        <a:xfrm rot="10613373">
          <a:off x="5592881" y="10319279"/>
          <a:ext cx="1147984" cy="496199"/>
        </a:xfrm>
        <a:prstGeom prst="curvedDownArrow">
          <a:avLst/>
        </a:prstGeom>
      </xdr:spPr>
      <xdr:style>
        <a:lnRef idx="1">
          <a:schemeClr val="accent3"/>
        </a:lnRef>
        <a:fillRef idx="3">
          <a:schemeClr val="accent3"/>
        </a:fillRef>
        <a:effectRef idx="2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>
            <a:solidFill>
              <a:schemeClr val="tx1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0"/>
  <sheetViews>
    <sheetView topLeftCell="A19" zoomScale="85" zoomScaleNormal="85" workbookViewId="0">
      <selection activeCell="D43" sqref="D43"/>
    </sheetView>
  </sheetViews>
  <sheetFormatPr defaultRowHeight="15.75" x14ac:dyDescent="0.25"/>
  <cols>
    <col min="2" max="2" width="6.42578125" style="1" customWidth="1"/>
    <col min="3" max="3" width="15.5703125" style="1" bestFit="1" customWidth="1"/>
    <col min="4" max="4" width="7.5703125" style="1" bestFit="1" customWidth="1"/>
    <col min="5" max="5" width="9.42578125" style="1" bestFit="1" customWidth="1"/>
    <col min="6" max="6" width="5.85546875" style="1" customWidth="1"/>
    <col min="7" max="7" width="7.5703125" style="1" customWidth="1"/>
    <col min="8" max="8" width="8.42578125" style="1" bestFit="1" customWidth="1"/>
    <col min="9" max="9" width="6.5703125" style="1" customWidth="1"/>
    <col min="10" max="10" width="8" style="1" customWidth="1"/>
    <col min="11" max="11" width="8.42578125" style="1" bestFit="1" customWidth="1"/>
    <col min="12" max="12" width="5.85546875" style="1" customWidth="1"/>
    <col min="13" max="13" width="10.28515625" style="1" bestFit="1" customWidth="1"/>
    <col min="14" max="14" width="8.42578125" style="1" bestFit="1" customWidth="1"/>
    <col min="15" max="15" width="6" style="1" customWidth="1"/>
    <col min="16" max="16" width="8.42578125" style="1" customWidth="1"/>
    <col min="17" max="17" width="8.42578125" style="1" bestFit="1" customWidth="1"/>
    <col min="18" max="18" width="5.5703125" style="1" customWidth="1"/>
    <col min="19" max="19" width="10.28515625" style="1" bestFit="1" customWidth="1"/>
    <col min="20" max="20" width="8.42578125" style="1" bestFit="1" customWidth="1"/>
    <col min="21" max="21" width="5.42578125" style="1" customWidth="1"/>
    <col min="22" max="22" width="10.28515625" style="1" bestFit="1" customWidth="1"/>
    <col min="23" max="23" width="9.28515625" style="1" bestFit="1" customWidth="1"/>
    <col min="24" max="16384" width="9.140625" style="1"/>
  </cols>
  <sheetData>
    <row r="1" spans="2:25" ht="16.5" thickBot="1" x14ac:dyDescent="0.3"/>
    <row r="2" spans="2:25" ht="16.5" thickBot="1" x14ac:dyDescent="0.3">
      <c r="B2" s="97" t="s">
        <v>7</v>
      </c>
      <c r="C2" s="98"/>
      <c r="D2" s="98"/>
      <c r="E2" s="98"/>
      <c r="F2" s="98"/>
      <c r="G2" s="98"/>
      <c r="H2" s="98"/>
      <c r="I2" s="98"/>
      <c r="J2" s="98"/>
      <c r="K2" s="98"/>
      <c r="L2" s="98"/>
      <c r="M2" s="98"/>
      <c r="N2" s="98"/>
      <c r="O2" s="98"/>
      <c r="P2" s="98"/>
      <c r="Q2" s="98"/>
      <c r="R2" s="98"/>
      <c r="S2" s="98"/>
      <c r="T2" s="98"/>
      <c r="U2" s="98"/>
      <c r="V2" s="98"/>
      <c r="W2" s="99"/>
    </row>
    <row r="3" spans="2:25" ht="18.75" customHeight="1" x14ac:dyDescent="0.25">
      <c r="B3" s="89" t="s">
        <v>0</v>
      </c>
      <c r="C3" s="90"/>
      <c r="D3" s="91"/>
      <c r="E3" s="95" t="s">
        <v>10</v>
      </c>
      <c r="F3" s="100" t="s">
        <v>8</v>
      </c>
      <c r="G3" s="101"/>
      <c r="H3" s="101"/>
      <c r="I3" s="102" t="s">
        <v>16</v>
      </c>
      <c r="J3" s="103"/>
      <c r="K3" s="104"/>
      <c r="L3" s="100" t="s">
        <v>17</v>
      </c>
      <c r="M3" s="101"/>
      <c r="N3" s="101"/>
      <c r="O3" s="100" t="s">
        <v>18</v>
      </c>
      <c r="P3" s="101"/>
      <c r="Q3" s="101"/>
      <c r="R3" s="102" t="s">
        <v>19</v>
      </c>
      <c r="S3" s="103"/>
      <c r="T3" s="105"/>
      <c r="U3" s="102" t="s">
        <v>20</v>
      </c>
      <c r="V3" s="103"/>
      <c r="W3" s="104"/>
    </row>
    <row r="4" spans="2:25" ht="39.75" customHeight="1" thickBot="1" x14ac:dyDescent="0.3">
      <c r="B4" s="92"/>
      <c r="C4" s="93"/>
      <c r="D4" s="94"/>
      <c r="E4" s="96"/>
      <c r="F4" s="20" t="s">
        <v>9</v>
      </c>
      <c r="G4" s="21" t="s">
        <v>15</v>
      </c>
      <c r="H4" s="23" t="s">
        <v>21</v>
      </c>
      <c r="I4" s="20" t="s">
        <v>9</v>
      </c>
      <c r="J4" s="21" t="s">
        <v>15</v>
      </c>
      <c r="K4" s="22" t="s">
        <v>21</v>
      </c>
      <c r="L4" s="20" t="s">
        <v>9</v>
      </c>
      <c r="M4" s="21" t="s">
        <v>15</v>
      </c>
      <c r="N4" s="23" t="s">
        <v>21</v>
      </c>
      <c r="O4" s="20" t="s">
        <v>9</v>
      </c>
      <c r="P4" s="21" t="s">
        <v>15</v>
      </c>
      <c r="Q4" s="23" t="s">
        <v>21</v>
      </c>
      <c r="R4" s="20" t="s">
        <v>9</v>
      </c>
      <c r="S4" s="21" t="s">
        <v>15</v>
      </c>
      <c r="T4" s="23" t="s">
        <v>21</v>
      </c>
      <c r="U4" s="20" t="s">
        <v>9</v>
      </c>
      <c r="V4" s="21" t="s">
        <v>15</v>
      </c>
      <c r="W4" s="22" t="s">
        <v>21</v>
      </c>
    </row>
    <row r="5" spans="2:25" ht="18.75" x14ac:dyDescent="0.25">
      <c r="B5" s="10">
        <v>1</v>
      </c>
      <c r="C5" s="11" t="s">
        <v>1</v>
      </c>
      <c r="D5" s="9" t="s">
        <v>11</v>
      </c>
      <c r="E5" s="16">
        <v>-87.26</v>
      </c>
      <c r="F5" s="10">
        <v>1.35</v>
      </c>
      <c r="G5" s="12">
        <f>$E$5*F5</f>
        <v>-117.80100000000002</v>
      </c>
      <c r="H5" s="24">
        <f>G5/$G$10</f>
        <v>0.45460018291906412</v>
      </c>
      <c r="I5" s="10">
        <v>1</v>
      </c>
      <c r="J5" s="12">
        <f>$E$5*I5</f>
        <v>-87.26</v>
      </c>
      <c r="K5" s="19">
        <f>J5/$J$10</f>
        <v>0.19138357206931569</v>
      </c>
      <c r="L5" s="10">
        <v>1</v>
      </c>
      <c r="M5" s="12">
        <f>$E$5*L5</f>
        <v>-87.26</v>
      </c>
      <c r="N5" s="24">
        <f>M5/$M$10</f>
        <v>0.46921546485992366</v>
      </c>
      <c r="O5" s="10">
        <v>1</v>
      </c>
      <c r="P5" s="12">
        <f>$E$5*O5</f>
        <v>-87.26</v>
      </c>
      <c r="Q5" s="24">
        <f>P5/$P$10</f>
        <v>0.54858076886807283</v>
      </c>
      <c r="R5" s="10">
        <v>1</v>
      </c>
      <c r="S5" s="12">
        <f>$E$5*R5</f>
        <v>-87.26</v>
      </c>
      <c r="T5" s="24">
        <f>S5/$S$10</f>
        <v>0.58838998536779441</v>
      </c>
      <c r="U5" s="10">
        <v>1</v>
      </c>
      <c r="V5" s="12">
        <f>$E$5*U5</f>
        <v>-87.26</v>
      </c>
      <c r="W5" s="19">
        <f>V5/$V$10</f>
        <v>0.28882276423840625</v>
      </c>
    </row>
    <row r="6" spans="2:25" ht="18.75" x14ac:dyDescent="0.25">
      <c r="B6" s="6">
        <v>2</v>
      </c>
      <c r="C6" s="2" t="s">
        <v>2</v>
      </c>
      <c r="D6" s="2" t="s">
        <v>12</v>
      </c>
      <c r="E6" s="13">
        <v>-26.88</v>
      </c>
      <c r="F6" s="6">
        <v>1.35</v>
      </c>
      <c r="G6" s="4">
        <f>$E$6*F6</f>
        <v>-36.288000000000004</v>
      </c>
      <c r="H6" s="25">
        <f t="shared" ref="H6:H9" si="0">G6/$G$10</f>
        <v>0.14003727844217789</v>
      </c>
      <c r="I6" s="6">
        <v>1</v>
      </c>
      <c r="J6" s="4">
        <f>$E$6*I6</f>
        <v>-26.88</v>
      </c>
      <c r="K6" s="17">
        <f t="shared" ref="K6:K8" si="1">J6/$J$10</f>
        <v>5.8954737763273042E-2</v>
      </c>
      <c r="L6" s="6">
        <v>1</v>
      </c>
      <c r="M6" s="4">
        <f>$E$6*L6</f>
        <v>-26.88</v>
      </c>
      <c r="N6" s="25">
        <f t="shared" ref="N6:N9" si="2">M6/$M$10</f>
        <v>0.14453944184545894</v>
      </c>
      <c r="O6" s="6">
        <v>1</v>
      </c>
      <c r="P6" s="4">
        <f>$E$6*O6</f>
        <v>-26.88</v>
      </c>
      <c r="Q6" s="25">
        <f t="shared" ref="Q6:Q9" si="3">P6/$P$10</f>
        <v>0.16898752082482005</v>
      </c>
      <c r="R6" s="6">
        <v>1</v>
      </c>
      <c r="S6" s="4">
        <f>$E$6*R6</f>
        <v>-26.88</v>
      </c>
      <c r="T6" s="25">
        <f t="shared" ref="T6:T9" si="4">S6/$S$10</f>
        <v>0.18125054786484426</v>
      </c>
      <c r="U6" s="6">
        <v>1</v>
      </c>
      <c r="V6" s="4">
        <f>$E$6*U6</f>
        <v>-26.88</v>
      </c>
      <c r="W6" s="17">
        <f t="shared" ref="W6:W9" si="5">V6/$V$10</f>
        <v>8.8970386233421489E-2</v>
      </c>
    </row>
    <row r="7" spans="2:25" ht="18.75" x14ac:dyDescent="0.25">
      <c r="B7" s="6">
        <v>3</v>
      </c>
      <c r="C7" s="2" t="s">
        <v>3</v>
      </c>
      <c r="D7" s="2" t="s">
        <v>13</v>
      </c>
      <c r="E7" s="13">
        <v>-18.02</v>
      </c>
      <c r="F7" s="6">
        <v>1.35</v>
      </c>
      <c r="G7" s="4">
        <f>$E$7*F7</f>
        <v>-24.327000000000002</v>
      </c>
      <c r="H7" s="25">
        <f t="shared" si="0"/>
        <v>9.3879157646132652E-2</v>
      </c>
      <c r="I7" s="6">
        <v>1</v>
      </c>
      <c r="J7" s="4">
        <f>$E$7*I7</f>
        <v>-18.02</v>
      </c>
      <c r="K7" s="17">
        <f t="shared" si="1"/>
        <v>3.9522484170170395E-2</v>
      </c>
      <c r="L7" s="6">
        <v>1</v>
      </c>
      <c r="M7" s="4">
        <f>$E$7*L7</f>
        <v>-18.02</v>
      </c>
      <c r="N7" s="25">
        <f t="shared" si="2"/>
        <v>9.6897349034790553E-2</v>
      </c>
      <c r="O7" s="6">
        <v>1</v>
      </c>
      <c r="P7" s="4">
        <f>$E$7*O7</f>
        <v>-18.02</v>
      </c>
      <c r="Q7" s="25">
        <f t="shared" si="3"/>
        <v>0.11328702102913903</v>
      </c>
      <c r="R7" s="6">
        <v>1</v>
      </c>
      <c r="S7" s="4">
        <f>$E$7*R7</f>
        <v>-18.02</v>
      </c>
      <c r="T7" s="25">
        <f t="shared" si="4"/>
        <v>0.12150799376951242</v>
      </c>
      <c r="U7" s="6">
        <v>1</v>
      </c>
      <c r="V7" s="4">
        <f>$E$7*U7</f>
        <v>-18.02</v>
      </c>
      <c r="W7" s="17">
        <f t="shared" si="5"/>
        <v>5.9644581842494611E-2</v>
      </c>
    </row>
    <row r="8" spans="2:25" ht="18.75" x14ac:dyDescent="0.25">
      <c r="B8" s="6">
        <v>4</v>
      </c>
      <c r="C8" s="2" t="s">
        <v>4</v>
      </c>
      <c r="D8" s="2" t="s">
        <v>14</v>
      </c>
      <c r="E8" s="13">
        <v>-53.81</v>
      </c>
      <c r="F8" s="6">
        <v>1.5</v>
      </c>
      <c r="G8" s="4">
        <f>$E$8*F8</f>
        <v>-80.715000000000003</v>
      </c>
      <c r="H8" s="25">
        <f t="shared" si="0"/>
        <v>0.31148338099262535</v>
      </c>
      <c r="I8" s="6">
        <v>0.3</v>
      </c>
      <c r="J8" s="4">
        <f>$E$8*I8</f>
        <v>-16.143000000000001</v>
      </c>
      <c r="K8" s="17">
        <f t="shared" si="1"/>
        <v>3.5405741507162081E-2</v>
      </c>
      <c r="L8" s="6">
        <v>1</v>
      </c>
      <c r="M8" s="4">
        <f>$E$8*L8</f>
        <v>-53.81</v>
      </c>
      <c r="N8" s="25">
        <f t="shared" si="2"/>
        <v>0.28934774425982684</v>
      </c>
      <c r="O8" s="6">
        <v>0.5</v>
      </c>
      <c r="P8" s="4">
        <f>$E$8*O8</f>
        <v>-26.905000000000001</v>
      </c>
      <c r="Q8" s="25">
        <f t="shared" si="3"/>
        <v>0.16914468927796814</v>
      </c>
      <c r="R8" s="6">
        <v>0.3</v>
      </c>
      <c r="S8" s="4">
        <f>$E$8*R8</f>
        <v>-16.143000000000001</v>
      </c>
      <c r="T8" s="25">
        <f t="shared" si="4"/>
        <v>0.108851472997849</v>
      </c>
      <c r="U8" s="6">
        <v>0.3</v>
      </c>
      <c r="V8" s="4">
        <f>$E$8*U8</f>
        <v>-16.143000000000001</v>
      </c>
      <c r="W8" s="17">
        <f t="shared" si="5"/>
        <v>5.3431880393084941E-2</v>
      </c>
    </row>
    <row r="9" spans="2:25" ht="16.5" thickBot="1" x14ac:dyDescent="0.3">
      <c r="B9" s="7">
        <v>5</v>
      </c>
      <c r="C9" s="8" t="s">
        <v>5</v>
      </c>
      <c r="D9" s="8" t="s">
        <v>6</v>
      </c>
      <c r="E9" s="14">
        <v>-307.64</v>
      </c>
      <c r="F9" s="7">
        <v>0</v>
      </c>
      <c r="G9" s="8">
        <f>$E$9*F9</f>
        <v>0</v>
      </c>
      <c r="H9" s="26">
        <f t="shared" si="0"/>
        <v>0</v>
      </c>
      <c r="I9" s="7">
        <v>1</v>
      </c>
      <c r="J9" s="27">
        <f>$E$9*I9</f>
        <v>-307.64</v>
      </c>
      <c r="K9" s="18">
        <f>J9/$J$10</f>
        <v>0.67473346449007876</v>
      </c>
      <c r="L9" s="7">
        <v>0</v>
      </c>
      <c r="M9" s="8">
        <f>$E$9*L9</f>
        <v>0</v>
      </c>
      <c r="N9" s="26">
        <f t="shared" si="2"/>
        <v>0</v>
      </c>
      <c r="O9" s="7">
        <v>0</v>
      </c>
      <c r="P9" s="8">
        <f>$E$9*O9</f>
        <v>0</v>
      </c>
      <c r="Q9" s="26">
        <f t="shared" si="3"/>
        <v>0</v>
      </c>
      <c r="R9" s="7">
        <v>0</v>
      </c>
      <c r="S9" s="8">
        <f>$E$9*R9</f>
        <v>0</v>
      </c>
      <c r="T9" s="26">
        <f t="shared" si="4"/>
        <v>0</v>
      </c>
      <c r="U9" s="7">
        <v>0.5</v>
      </c>
      <c r="V9" s="8">
        <f>$E$9*U9</f>
        <v>-153.82</v>
      </c>
      <c r="W9" s="18">
        <f t="shared" si="5"/>
        <v>0.50913038729259275</v>
      </c>
    </row>
    <row r="10" spans="2:25" ht="16.5" thickBot="1" x14ac:dyDescent="0.3">
      <c r="G10" s="5">
        <f>SUM(G5:G9)</f>
        <v>-259.13100000000003</v>
      </c>
      <c r="H10" s="15"/>
      <c r="I10" s="3"/>
      <c r="J10" s="5">
        <f>SUM(J5:J9)</f>
        <v>-455.94299999999998</v>
      </c>
      <c r="K10" s="15"/>
      <c r="M10" s="5">
        <f>SUM(M5:M9)</f>
        <v>-185.97</v>
      </c>
      <c r="N10" s="15"/>
      <c r="P10" s="5">
        <f>SUM(P5:P9)</f>
        <v>-159.065</v>
      </c>
      <c r="Q10" s="15"/>
      <c r="S10" s="5">
        <f>SUM(S5:S9)</f>
        <v>-148.303</v>
      </c>
      <c r="T10" s="15"/>
      <c r="V10" s="5">
        <f>SUM(V5:V9)</f>
        <v>-302.12299999999999</v>
      </c>
    </row>
    <row r="11" spans="2:25" ht="16.5" thickBot="1" x14ac:dyDescent="0.3"/>
    <row r="12" spans="2:25" ht="16.5" thickBot="1" x14ac:dyDescent="0.3">
      <c r="B12" s="97" t="s">
        <v>22</v>
      </c>
      <c r="C12" s="98"/>
      <c r="D12" s="98"/>
      <c r="E12" s="98"/>
      <c r="F12" s="98"/>
      <c r="G12" s="98"/>
      <c r="H12" s="98"/>
      <c r="I12" s="98"/>
      <c r="J12" s="98"/>
      <c r="K12" s="98"/>
      <c r="L12" s="98"/>
      <c r="M12" s="98"/>
      <c r="N12" s="98"/>
      <c r="O12" s="98"/>
      <c r="P12" s="98"/>
      <c r="Q12" s="98"/>
      <c r="R12" s="98"/>
      <c r="S12" s="98"/>
      <c r="T12" s="98"/>
      <c r="U12" s="98"/>
      <c r="V12" s="98"/>
      <c r="W12" s="99"/>
      <c r="Y12" s="3"/>
    </row>
    <row r="13" spans="2:25" x14ac:dyDescent="0.25">
      <c r="B13" s="89" t="s">
        <v>0</v>
      </c>
      <c r="C13" s="90"/>
      <c r="D13" s="91"/>
      <c r="E13" s="95" t="s">
        <v>10</v>
      </c>
      <c r="F13" s="100" t="s">
        <v>8</v>
      </c>
      <c r="G13" s="101"/>
      <c r="H13" s="101"/>
      <c r="I13" s="102" t="s">
        <v>16</v>
      </c>
      <c r="J13" s="103"/>
      <c r="K13" s="104"/>
      <c r="L13" s="100" t="s">
        <v>17</v>
      </c>
      <c r="M13" s="101"/>
      <c r="N13" s="101"/>
      <c r="O13" s="100" t="s">
        <v>18</v>
      </c>
      <c r="P13" s="101"/>
      <c r="Q13" s="101"/>
      <c r="R13" s="102" t="s">
        <v>19</v>
      </c>
      <c r="S13" s="103"/>
      <c r="T13" s="105"/>
      <c r="U13" s="102" t="s">
        <v>20</v>
      </c>
      <c r="V13" s="103"/>
      <c r="W13" s="104"/>
    </row>
    <row r="14" spans="2:25" ht="48" thickBot="1" x14ac:dyDescent="0.3">
      <c r="B14" s="92"/>
      <c r="C14" s="93"/>
      <c r="D14" s="94"/>
      <c r="E14" s="96"/>
      <c r="F14" s="20" t="s">
        <v>9</v>
      </c>
      <c r="G14" s="21" t="s">
        <v>15</v>
      </c>
      <c r="H14" s="23" t="s">
        <v>21</v>
      </c>
      <c r="I14" s="20" t="s">
        <v>9</v>
      </c>
      <c r="J14" s="21" t="s">
        <v>15</v>
      </c>
      <c r="K14" s="22" t="s">
        <v>21</v>
      </c>
      <c r="L14" s="20" t="s">
        <v>9</v>
      </c>
      <c r="M14" s="21" t="s">
        <v>15</v>
      </c>
      <c r="N14" s="23" t="s">
        <v>21</v>
      </c>
      <c r="O14" s="20" t="s">
        <v>9</v>
      </c>
      <c r="P14" s="21" t="s">
        <v>15</v>
      </c>
      <c r="Q14" s="23" t="s">
        <v>21</v>
      </c>
      <c r="R14" s="20" t="s">
        <v>9</v>
      </c>
      <c r="S14" s="21" t="s">
        <v>15</v>
      </c>
      <c r="T14" s="23" t="s">
        <v>21</v>
      </c>
      <c r="U14" s="20" t="s">
        <v>9</v>
      </c>
      <c r="V14" s="21" t="s">
        <v>15</v>
      </c>
      <c r="W14" s="22" t="s">
        <v>21</v>
      </c>
      <c r="Y14" s="3"/>
    </row>
    <row r="15" spans="2:25" ht="18.75" x14ac:dyDescent="0.25">
      <c r="B15" s="10">
        <v>1</v>
      </c>
      <c r="C15" s="11" t="s">
        <v>1</v>
      </c>
      <c r="D15" s="9" t="s">
        <v>11</v>
      </c>
      <c r="E15" s="16">
        <v>54</v>
      </c>
      <c r="F15" s="10">
        <v>1.35</v>
      </c>
      <c r="G15" s="12">
        <f>$E$15*F15</f>
        <v>72.900000000000006</v>
      </c>
      <c r="H15" s="24">
        <f>G15/$G$20</f>
        <v>0.44790562646882631</v>
      </c>
      <c r="I15" s="10">
        <v>1</v>
      </c>
      <c r="J15" s="12">
        <f>$E$15*I15</f>
        <v>54</v>
      </c>
      <c r="K15" s="19">
        <f>J15/$J$20</f>
        <v>0.58181504746102375</v>
      </c>
      <c r="L15" s="10">
        <v>1</v>
      </c>
      <c r="M15" s="12">
        <f>$E$15*L15</f>
        <v>54</v>
      </c>
      <c r="N15" s="24">
        <f>M15/$M$20</f>
        <v>0.46248715313463518</v>
      </c>
      <c r="O15" s="10">
        <v>1</v>
      </c>
      <c r="P15" s="12">
        <f>$E$15*O15</f>
        <v>54</v>
      </c>
      <c r="Q15" s="24">
        <f>P15/$P$20</f>
        <v>0.54186944960112382</v>
      </c>
      <c r="R15" s="10">
        <v>1</v>
      </c>
      <c r="S15" s="12">
        <f>$E$15*R15</f>
        <v>54</v>
      </c>
      <c r="T15" s="24">
        <f>S15/$S$20</f>
        <v>0.58181504746102375</v>
      </c>
      <c r="U15" s="10">
        <v>1</v>
      </c>
      <c r="V15" s="12">
        <f>$E$15*U15</f>
        <v>54</v>
      </c>
      <c r="W15" s="19">
        <f>V15/$V$20</f>
        <v>0.58181504746102375</v>
      </c>
    </row>
    <row r="16" spans="2:25" ht="18.75" x14ac:dyDescent="0.25">
      <c r="B16" s="6">
        <v>2</v>
      </c>
      <c r="C16" s="2" t="s">
        <v>2</v>
      </c>
      <c r="D16" s="2" t="s">
        <v>12</v>
      </c>
      <c r="E16" s="13">
        <v>17.14</v>
      </c>
      <c r="F16" s="6">
        <v>1.35</v>
      </c>
      <c r="G16" s="12">
        <f>$E$16*F16</f>
        <v>23.139000000000003</v>
      </c>
      <c r="H16" s="24">
        <f t="shared" ref="H16:H19" si="6">G16/$G$20</f>
        <v>0.1421685636606608</v>
      </c>
      <c r="I16" s="6">
        <v>1</v>
      </c>
      <c r="J16" s="12">
        <f>$E$16*I16</f>
        <v>17.14</v>
      </c>
      <c r="K16" s="19">
        <f t="shared" ref="K16:K19" si="7">J16/$J$20</f>
        <v>0.18467240580522126</v>
      </c>
      <c r="L16" s="6">
        <v>1</v>
      </c>
      <c r="M16" s="12">
        <f>$E$16*L16</f>
        <v>17.14</v>
      </c>
      <c r="N16" s="24">
        <f t="shared" ref="N16:N19" si="8">M16/$M$20</f>
        <v>0.14679684823569716</v>
      </c>
      <c r="O16" s="6">
        <v>1</v>
      </c>
      <c r="P16" s="12">
        <f>$E$16*O16</f>
        <v>17.14</v>
      </c>
      <c r="Q16" s="24">
        <f t="shared" ref="Q16:Q19" si="9">P16/$P$20</f>
        <v>0.17199337715117155</v>
      </c>
      <c r="R16" s="6">
        <v>1</v>
      </c>
      <c r="S16" s="12">
        <f>$E$16*R16</f>
        <v>17.14</v>
      </c>
      <c r="T16" s="24">
        <f t="shared" ref="T16:T19" si="10">S16/$S$20</f>
        <v>0.18467240580522126</v>
      </c>
      <c r="U16" s="6">
        <v>1</v>
      </c>
      <c r="V16" s="12">
        <f>$E$16*U16</f>
        <v>17.14</v>
      </c>
      <c r="W16" s="19">
        <f t="shared" ref="W16:W19" si="11">V16/$V$20</f>
        <v>0.18467240580522126</v>
      </c>
    </row>
    <row r="17" spans="2:23" ht="18.75" x14ac:dyDescent="0.25">
      <c r="B17" s="6">
        <v>3</v>
      </c>
      <c r="C17" s="2" t="s">
        <v>3</v>
      </c>
      <c r="D17" s="2" t="s">
        <v>13</v>
      </c>
      <c r="E17" s="13">
        <v>11.41</v>
      </c>
      <c r="F17" s="6">
        <v>1.35</v>
      </c>
      <c r="G17" s="12">
        <f>$E$17*F17</f>
        <v>15.403500000000001</v>
      </c>
      <c r="H17" s="24">
        <f t="shared" si="6"/>
        <v>9.4640799963135333E-2</v>
      </c>
      <c r="I17" s="6">
        <v>1</v>
      </c>
      <c r="J17" s="12">
        <f>$E$17*I17</f>
        <v>11.41</v>
      </c>
      <c r="K17" s="19">
        <f t="shared" si="7"/>
        <v>0.12293536465796817</v>
      </c>
      <c r="L17" s="6">
        <v>1</v>
      </c>
      <c r="M17" s="12">
        <f>$E$17*L17</f>
        <v>11.41</v>
      </c>
      <c r="N17" s="24">
        <f t="shared" si="8"/>
        <v>9.772182254196643E-2</v>
      </c>
      <c r="O17" s="6">
        <v>1</v>
      </c>
      <c r="P17" s="12">
        <f>$E$17*O17</f>
        <v>11.41</v>
      </c>
      <c r="Q17" s="24">
        <f t="shared" si="9"/>
        <v>0.11449500777683007</v>
      </c>
      <c r="R17" s="6">
        <v>1</v>
      </c>
      <c r="S17" s="12">
        <f>$E$17*R17</f>
        <v>11.41</v>
      </c>
      <c r="T17" s="24">
        <f t="shared" si="10"/>
        <v>0.12293536465796817</v>
      </c>
      <c r="U17" s="6">
        <v>1</v>
      </c>
      <c r="V17" s="12">
        <f>$E$17*U17</f>
        <v>11.41</v>
      </c>
      <c r="W17" s="19">
        <f t="shared" si="11"/>
        <v>0.12293536465796817</v>
      </c>
    </row>
    <row r="18" spans="2:23" ht="18.75" x14ac:dyDescent="0.25">
      <c r="B18" s="6">
        <v>4</v>
      </c>
      <c r="C18" s="2" t="s">
        <v>4</v>
      </c>
      <c r="D18" s="2" t="s">
        <v>14</v>
      </c>
      <c r="E18" s="13">
        <v>34.21</v>
      </c>
      <c r="F18" s="6">
        <v>1.5</v>
      </c>
      <c r="G18" s="12">
        <f>$E$18*F18</f>
        <v>51.314999999999998</v>
      </c>
      <c r="H18" s="24">
        <f t="shared" si="6"/>
        <v>0.31528500990737751</v>
      </c>
      <c r="I18" s="6">
        <v>0.3</v>
      </c>
      <c r="J18" s="12">
        <f>$E$18*I18</f>
        <v>10.263</v>
      </c>
      <c r="K18" s="19">
        <f t="shared" si="7"/>
        <v>0.11057718207578679</v>
      </c>
      <c r="L18" s="6">
        <v>1</v>
      </c>
      <c r="M18" s="12">
        <f>$E$18*L18</f>
        <v>34.21</v>
      </c>
      <c r="N18" s="24">
        <f t="shared" si="8"/>
        <v>0.29299417608770129</v>
      </c>
      <c r="O18" s="6">
        <v>0.5</v>
      </c>
      <c r="P18" s="12">
        <f>$E$18*O18</f>
        <v>17.105</v>
      </c>
      <c r="Q18" s="24">
        <f t="shared" si="9"/>
        <v>0.17164216547087452</v>
      </c>
      <c r="R18" s="6">
        <v>0.3</v>
      </c>
      <c r="S18" s="12">
        <f>$E$18*R18</f>
        <v>10.263</v>
      </c>
      <c r="T18" s="24">
        <f t="shared" si="10"/>
        <v>0.11057718207578679</v>
      </c>
      <c r="U18" s="6">
        <v>0.3</v>
      </c>
      <c r="V18" s="12">
        <f>$E$18*U18</f>
        <v>10.263</v>
      </c>
      <c r="W18" s="19">
        <f t="shared" si="11"/>
        <v>0.11057718207578679</v>
      </c>
    </row>
    <row r="19" spans="2:23" ht="16.5" thickBot="1" x14ac:dyDescent="0.3">
      <c r="B19" s="7">
        <v>5</v>
      </c>
      <c r="C19" s="8" t="s">
        <v>5</v>
      </c>
      <c r="D19" s="8" t="s">
        <v>6</v>
      </c>
      <c r="E19" s="14">
        <v>0</v>
      </c>
      <c r="F19" s="7">
        <v>0</v>
      </c>
      <c r="G19" s="28">
        <f>$E$19*F19</f>
        <v>0</v>
      </c>
      <c r="H19" s="29">
        <f t="shared" si="6"/>
        <v>0</v>
      </c>
      <c r="I19" s="7">
        <v>1</v>
      </c>
      <c r="J19" s="28">
        <f>$E$19*I19</f>
        <v>0</v>
      </c>
      <c r="K19" s="30">
        <f t="shared" si="7"/>
        <v>0</v>
      </c>
      <c r="L19" s="7">
        <v>0</v>
      </c>
      <c r="M19" s="28">
        <f>$E$19*L19</f>
        <v>0</v>
      </c>
      <c r="N19" s="29">
        <f t="shared" si="8"/>
        <v>0</v>
      </c>
      <c r="O19" s="7">
        <v>0</v>
      </c>
      <c r="P19" s="28">
        <f>$E$19*O19</f>
        <v>0</v>
      </c>
      <c r="Q19" s="29">
        <f t="shared" si="9"/>
        <v>0</v>
      </c>
      <c r="R19" s="7">
        <v>0</v>
      </c>
      <c r="S19" s="28">
        <f>$E$19*R19</f>
        <v>0</v>
      </c>
      <c r="T19" s="29">
        <f t="shared" si="10"/>
        <v>0</v>
      </c>
      <c r="U19" s="7">
        <v>0.5</v>
      </c>
      <c r="V19" s="28">
        <f>$E$19*U19</f>
        <v>0</v>
      </c>
      <c r="W19" s="30">
        <f t="shared" si="11"/>
        <v>0</v>
      </c>
    </row>
    <row r="20" spans="2:23" ht="16.5" thickBot="1" x14ac:dyDescent="0.3">
      <c r="G20" s="5">
        <f>SUM(G15:G19)</f>
        <v>162.75750000000002</v>
      </c>
      <c r="H20" s="15"/>
      <c r="I20" s="3"/>
      <c r="J20" s="5">
        <f>SUM(J15:J19)</f>
        <v>92.813000000000002</v>
      </c>
      <c r="K20" s="15"/>
      <c r="M20" s="5">
        <f>SUM(M15:M19)</f>
        <v>116.75999999999999</v>
      </c>
      <c r="N20" s="15"/>
      <c r="P20" s="5">
        <f>SUM(P15:P19)</f>
        <v>99.655000000000001</v>
      </c>
      <c r="Q20" s="15"/>
      <c r="S20" s="5">
        <f>SUM(S15:S19)</f>
        <v>92.813000000000002</v>
      </c>
      <c r="T20" s="15"/>
      <c r="V20" s="5">
        <f>SUM(V15:V19)</f>
        <v>92.813000000000002</v>
      </c>
    </row>
    <row r="21" spans="2:23" ht="16.5" thickBot="1" x14ac:dyDescent="0.3"/>
    <row r="22" spans="2:23" ht="16.5" thickBot="1" x14ac:dyDescent="0.3">
      <c r="B22" s="97" t="s">
        <v>23</v>
      </c>
      <c r="C22" s="98"/>
      <c r="D22" s="98"/>
      <c r="E22" s="98"/>
      <c r="F22" s="98"/>
      <c r="G22" s="98"/>
      <c r="H22" s="98"/>
      <c r="I22" s="98"/>
      <c r="J22" s="98"/>
      <c r="K22" s="98"/>
      <c r="L22" s="98"/>
      <c r="M22" s="98"/>
      <c r="N22" s="98"/>
      <c r="O22" s="98"/>
      <c r="P22" s="98"/>
      <c r="Q22" s="98"/>
      <c r="R22" s="98"/>
      <c r="S22" s="98"/>
      <c r="T22" s="98"/>
      <c r="U22" s="98"/>
      <c r="V22" s="98"/>
      <c r="W22" s="99"/>
    </row>
    <row r="23" spans="2:23" x14ac:dyDescent="0.25">
      <c r="B23" s="89" t="s">
        <v>0</v>
      </c>
      <c r="C23" s="90"/>
      <c r="D23" s="91"/>
      <c r="E23" s="95" t="s">
        <v>10</v>
      </c>
      <c r="F23" s="100" t="s">
        <v>8</v>
      </c>
      <c r="G23" s="101"/>
      <c r="H23" s="101"/>
      <c r="I23" s="102" t="s">
        <v>16</v>
      </c>
      <c r="J23" s="103"/>
      <c r="K23" s="104"/>
      <c r="L23" s="100" t="s">
        <v>17</v>
      </c>
      <c r="M23" s="101"/>
      <c r="N23" s="101"/>
      <c r="O23" s="100" t="s">
        <v>18</v>
      </c>
      <c r="P23" s="101"/>
      <c r="Q23" s="101"/>
      <c r="R23" s="102" t="s">
        <v>19</v>
      </c>
      <c r="S23" s="103"/>
      <c r="T23" s="105"/>
      <c r="U23" s="102" t="s">
        <v>20</v>
      </c>
      <c r="V23" s="103"/>
      <c r="W23" s="104"/>
    </row>
    <row r="24" spans="2:23" ht="48" thickBot="1" x14ac:dyDescent="0.3">
      <c r="B24" s="92"/>
      <c r="C24" s="93"/>
      <c r="D24" s="94"/>
      <c r="E24" s="96"/>
      <c r="F24" s="20" t="s">
        <v>9</v>
      </c>
      <c r="G24" s="21" t="s">
        <v>15</v>
      </c>
      <c r="H24" s="23" t="s">
        <v>21</v>
      </c>
      <c r="I24" s="20" t="s">
        <v>9</v>
      </c>
      <c r="J24" s="21" t="s">
        <v>15</v>
      </c>
      <c r="K24" s="22" t="s">
        <v>21</v>
      </c>
      <c r="L24" s="20" t="s">
        <v>9</v>
      </c>
      <c r="M24" s="21" t="s">
        <v>15</v>
      </c>
      <c r="N24" s="23" t="s">
        <v>21</v>
      </c>
      <c r="O24" s="20" t="s">
        <v>9</v>
      </c>
      <c r="P24" s="21" t="s">
        <v>15</v>
      </c>
      <c r="Q24" s="23" t="s">
        <v>21</v>
      </c>
      <c r="R24" s="20" t="s">
        <v>9</v>
      </c>
      <c r="S24" s="21" t="s">
        <v>15</v>
      </c>
      <c r="T24" s="23" t="s">
        <v>21</v>
      </c>
      <c r="U24" s="20" t="s">
        <v>9</v>
      </c>
      <c r="V24" s="21" t="s">
        <v>15</v>
      </c>
      <c r="W24" s="22" t="s">
        <v>21</v>
      </c>
    </row>
    <row r="25" spans="2:23" ht="18.75" x14ac:dyDescent="0.25">
      <c r="B25" s="10">
        <v>1</v>
      </c>
      <c r="C25" s="11" t="s">
        <v>1</v>
      </c>
      <c r="D25" s="9" t="s">
        <v>11</v>
      </c>
      <c r="E25" s="16">
        <v>-87.26</v>
      </c>
      <c r="F25" s="10">
        <v>1.35</v>
      </c>
      <c r="G25" s="12">
        <f>$E$25*F25</f>
        <v>-117.80100000000002</v>
      </c>
      <c r="H25" s="24">
        <f>G25/$G$30</f>
        <v>0.45460018291906412</v>
      </c>
      <c r="I25" s="10">
        <v>1</v>
      </c>
      <c r="J25" s="12">
        <f>$E$25*I25</f>
        <v>-87.26</v>
      </c>
      <c r="K25" s="19">
        <f>J25/$J$30</f>
        <v>-0.548470429989252</v>
      </c>
      <c r="L25" s="10">
        <v>1</v>
      </c>
      <c r="M25" s="12">
        <f>$E$25*L25</f>
        <v>-87.26</v>
      </c>
      <c r="N25" s="24">
        <f>M25/$M$30</f>
        <v>0.46921546485992366</v>
      </c>
      <c r="O25" s="10">
        <v>1</v>
      </c>
      <c r="P25" s="12">
        <f>$E$25*O25</f>
        <v>-87.26</v>
      </c>
      <c r="Q25" s="24">
        <f>P25/$P$30</f>
        <v>0.54858076886807283</v>
      </c>
      <c r="R25" s="10">
        <v>1</v>
      </c>
      <c r="S25" s="12">
        <f>$E$25*R25</f>
        <v>-87.26</v>
      </c>
      <c r="T25" s="24">
        <f>S25/$S$30</f>
        <v>0.58838998536779441</v>
      </c>
      <c r="U25" s="10">
        <v>1</v>
      </c>
      <c r="V25" s="12">
        <f>$E$25*U25</f>
        <v>-87.26</v>
      </c>
      <c r="W25" s="19">
        <f>IF(AND(V25/$V$30&lt;0,V25/$V$30&gt;100%),100%, 100%)</f>
        <v>1</v>
      </c>
    </row>
    <row r="26" spans="2:23" ht="18.75" x14ac:dyDescent="0.25">
      <c r="B26" s="6">
        <v>2</v>
      </c>
      <c r="C26" s="2" t="s">
        <v>2</v>
      </c>
      <c r="D26" s="2" t="s">
        <v>12</v>
      </c>
      <c r="E26" s="13">
        <v>-26.88</v>
      </c>
      <c r="F26" s="6">
        <v>1.35</v>
      </c>
      <c r="G26" s="12">
        <f>$E$26*F26</f>
        <v>-36.288000000000004</v>
      </c>
      <c r="H26" s="24">
        <f t="shared" ref="H26:H29" si="12">G26/$G$30</f>
        <v>0.14003727844217789</v>
      </c>
      <c r="I26" s="6">
        <v>1</v>
      </c>
      <c r="J26" s="12">
        <f>$E$26*I26</f>
        <v>-26.88</v>
      </c>
      <c r="K26" s="19">
        <f t="shared" ref="K26:K28" si="13">J26/$J$30</f>
        <v>-0.1689535314933657</v>
      </c>
      <c r="L26" s="6">
        <v>1</v>
      </c>
      <c r="M26" s="12">
        <f>$E$26*L26</f>
        <v>-26.88</v>
      </c>
      <c r="N26" s="24">
        <f t="shared" ref="N26:N29" si="14">M26/$M$30</f>
        <v>0.14453944184545894</v>
      </c>
      <c r="O26" s="6">
        <v>1</v>
      </c>
      <c r="P26" s="12">
        <f>$E$26*O26</f>
        <v>-26.88</v>
      </c>
      <c r="Q26" s="24">
        <f t="shared" ref="Q26:Q29" si="15">P26/$P$30</f>
        <v>0.16898752082482005</v>
      </c>
      <c r="R26" s="6">
        <v>1</v>
      </c>
      <c r="S26" s="12">
        <f>$E$26*R26</f>
        <v>-26.88</v>
      </c>
      <c r="T26" s="24">
        <f t="shared" ref="T26:T29" si="16">S26/$S$30</f>
        <v>0.18125054786484426</v>
      </c>
      <c r="U26" s="6">
        <v>1</v>
      </c>
      <c r="V26" s="12">
        <f>$E$26*U26</f>
        <v>-26.88</v>
      </c>
      <c r="W26" s="19">
        <f>IF(AND(V26/$V$30&lt;0,V26/$V$30&gt;100%),100%, 100%)</f>
        <v>1</v>
      </c>
    </row>
    <row r="27" spans="2:23" ht="18.75" x14ac:dyDescent="0.25">
      <c r="B27" s="6">
        <v>3</v>
      </c>
      <c r="C27" s="2" t="s">
        <v>3</v>
      </c>
      <c r="D27" s="2" t="s">
        <v>13</v>
      </c>
      <c r="E27" s="13">
        <v>-18.02</v>
      </c>
      <c r="F27" s="6">
        <v>1.35</v>
      </c>
      <c r="G27" s="12">
        <f>$E$27*F27</f>
        <v>-24.327000000000002</v>
      </c>
      <c r="H27" s="24">
        <f t="shared" si="12"/>
        <v>9.3879157646132652E-2</v>
      </c>
      <c r="I27" s="6">
        <v>1</v>
      </c>
      <c r="J27" s="12">
        <f>$E$27*I27</f>
        <v>-18.02</v>
      </c>
      <c r="K27" s="19">
        <f t="shared" si="13"/>
        <v>-0.11326423502643043</v>
      </c>
      <c r="L27" s="6">
        <v>1</v>
      </c>
      <c r="M27" s="12">
        <f>$E$27*L27</f>
        <v>-18.02</v>
      </c>
      <c r="N27" s="24">
        <f t="shared" si="14"/>
        <v>9.6897349034790553E-2</v>
      </c>
      <c r="O27" s="6">
        <v>1</v>
      </c>
      <c r="P27" s="12">
        <f>$E$27*O27</f>
        <v>-18.02</v>
      </c>
      <c r="Q27" s="24">
        <f t="shared" si="15"/>
        <v>0.11328702102913903</v>
      </c>
      <c r="R27" s="6">
        <v>1</v>
      </c>
      <c r="S27" s="12">
        <f>$E$27*R27</f>
        <v>-18.02</v>
      </c>
      <c r="T27" s="24">
        <f t="shared" si="16"/>
        <v>0.12150799376951242</v>
      </c>
      <c r="U27" s="6">
        <v>1</v>
      </c>
      <c r="V27" s="12">
        <f>$E$27*U27</f>
        <v>-18.02</v>
      </c>
      <c r="W27" s="19">
        <f>IF(AND(V27/$V$30&lt;0,V27/$V$30&gt;100%),100%, 100%)</f>
        <v>1</v>
      </c>
    </row>
    <row r="28" spans="2:23" ht="18.75" x14ac:dyDescent="0.25">
      <c r="B28" s="6">
        <v>4</v>
      </c>
      <c r="C28" s="2" t="s">
        <v>4</v>
      </c>
      <c r="D28" s="2" t="s">
        <v>14</v>
      </c>
      <c r="E28" s="13">
        <v>-53.81</v>
      </c>
      <c r="F28" s="6">
        <v>1.5</v>
      </c>
      <c r="G28" s="12">
        <f>$E$28*F28</f>
        <v>-80.715000000000003</v>
      </c>
      <c r="H28" s="24">
        <f t="shared" si="12"/>
        <v>0.31148338099262535</v>
      </c>
      <c r="I28" s="6">
        <v>0.3</v>
      </c>
      <c r="J28" s="12">
        <f>$E$28*I28</f>
        <v>-16.143000000000001</v>
      </c>
      <c r="K28" s="19">
        <f t="shared" si="13"/>
        <v>-0.10146640100064742</v>
      </c>
      <c r="L28" s="6">
        <v>1</v>
      </c>
      <c r="M28" s="12">
        <f>$E$28*L28</f>
        <v>-53.81</v>
      </c>
      <c r="N28" s="24">
        <f t="shared" si="14"/>
        <v>0.28934774425982684</v>
      </c>
      <c r="O28" s="6">
        <v>0.5</v>
      </c>
      <c r="P28" s="12">
        <f>$E$28*O28</f>
        <v>-26.905000000000001</v>
      </c>
      <c r="Q28" s="24">
        <f t="shared" si="15"/>
        <v>0.16914468927796814</v>
      </c>
      <c r="R28" s="6">
        <v>0.3</v>
      </c>
      <c r="S28" s="12">
        <f>$E$28*R28</f>
        <v>-16.143000000000001</v>
      </c>
      <c r="T28" s="24">
        <f t="shared" si="16"/>
        <v>0.108851472997849</v>
      </c>
      <c r="U28" s="6">
        <v>0.3</v>
      </c>
      <c r="V28" s="12">
        <f>$E$28*U28</f>
        <v>-16.143000000000001</v>
      </c>
      <c r="W28" s="19">
        <f>IF(AND(V28/$V$30&lt;0,V28/$V$30&gt;100%),100%, 100%)</f>
        <v>1</v>
      </c>
    </row>
    <row r="29" spans="2:23" ht="16.5" thickBot="1" x14ac:dyDescent="0.3">
      <c r="B29" s="7">
        <v>5</v>
      </c>
      <c r="C29" s="8" t="s">
        <v>5</v>
      </c>
      <c r="D29" s="8" t="s">
        <v>6</v>
      </c>
      <c r="E29" s="14">
        <v>307.39999999999998</v>
      </c>
      <c r="F29" s="7">
        <v>0</v>
      </c>
      <c r="G29" s="28">
        <f>$E$29*F29</f>
        <v>0</v>
      </c>
      <c r="H29" s="29">
        <f t="shared" si="12"/>
        <v>0</v>
      </c>
      <c r="I29" s="7">
        <v>1</v>
      </c>
      <c r="J29" s="28">
        <f>$E$29*I29</f>
        <v>307.39999999999998</v>
      </c>
      <c r="K29" s="30">
        <f>J29/$J$30</f>
        <v>1.9321545975096954</v>
      </c>
      <c r="L29" s="7">
        <v>0</v>
      </c>
      <c r="M29" s="28">
        <f>$E$29*L29</f>
        <v>0</v>
      </c>
      <c r="N29" s="29">
        <f t="shared" si="14"/>
        <v>0</v>
      </c>
      <c r="O29" s="7">
        <v>0</v>
      </c>
      <c r="P29" s="28">
        <f>$E$29*O29</f>
        <v>0</v>
      </c>
      <c r="Q29" s="29">
        <f t="shared" si="15"/>
        <v>0</v>
      </c>
      <c r="R29" s="7">
        <v>0</v>
      </c>
      <c r="S29" s="28">
        <f>$E$29*R29</f>
        <v>0</v>
      </c>
      <c r="T29" s="29">
        <f t="shared" si="16"/>
        <v>0</v>
      </c>
      <c r="U29" s="7">
        <v>0.5</v>
      </c>
      <c r="V29" s="28">
        <f>$E$29*U29</f>
        <v>153.69999999999999</v>
      </c>
      <c r="W29" s="30">
        <f>V30/V29</f>
        <v>3.5113858165256938E-2</v>
      </c>
    </row>
    <row r="30" spans="2:23" ht="16.5" thickBot="1" x14ac:dyDescent="0.3">
      <c r="G30" s="5">
        <f>SUM(G25:G29)</f>
        <v>-259.13100000000003</v>
      </c>
      <c r="H30" s="15"/>
      <c r="I30" s="3"/>
      <c r="J30" s="5">
        <f>SUM(J25:J29)</f>
        <v>159.09699999999998</v>
      </c>
      <c r="K30" s="15"/>
      <c r="M30" s="5">
        <f>SUM(M25:M29)</f>
        <v>-185.97</v>
      </c>
      <c r="N30" s="15"/>
      <c r="P30" s="5">
        <f>SUM(P25:P29)</f>
        <v>-159.065</v>
      </c>
      <c r="Q30" s="15"/>
      <c r="S30" s="5">
        <f>SUM(S25:S29)</f>
        <v>-148.303</v>
      </c>
      <c r="T30" s="15"/>
      <c r="V30" s="5">
        <f>SUM(V25:V29)</f>
        <v>5.3969999999999914</v>
      </c>
    </row>
    <row r="31" spans="2:23" ht="16.5" thickBot="1" x14ac:dyDescent="0.3"/>
    <row r="32" spans="2:23" ht="16.5" thickBot="1" x14ac:dyDescent="0.3">
      <c r="B32" s="97" t="s">
        <v>24</v>
      </c>
      <c r="C32" s="98"/>
      <c r="D32" s="98"/>
      <c r="E32" s="98"/>
      <c r="F32" s="98"/>
      <c r="G32" s="98"/>
      <c r="H32" s="98"/>
      <c r="I32" s="98"/>
      <c r="J32" s="98"/>
      <c r="K32" s="98"/>
      <c r="L32" s="98"/>
      <c r="M32" s="98"/>
      <c r="N32" s="98"/>
      <c r="O32" s="98"/>
      <c r="P32" s="98"/>
      <c r="Q32" s="98"/>
      <c r="R32" s="98"/>
      <c r="S32" s="98"/>
      <c r="T32" s="98"/>
      <c r="U32" s="98"/>
      <c r="V32" s="98"/>
      <c r="W32" s="99"/>
    </row>
    <row r="33" spans="2:23" x14ac:dyDescent="0.25">
      <c r="B33" s="89" t="s">
        <v>0</v>
      </c>
      <c r="C33" s="90"/>
      <c r="D33" s="91"/>
      <c r="E33" s="95" t="s">
        <v>10</v>
      </c>
      <c r="F33" s="100" t="s">
        <v>8</v>
      </c>
      <c r="G33" s="101"/>
      <c r="H33" s="101"/>
      <c r="I33" s="102" t="s">
        <v>16</v>
      </c>
      <c r="J33" s="103"/>
      <c r="K33" s="104"/>
      <c r="L33" s="100" t="s">
        <v>17</v>
      </c>
      <c r="M33" s="101"/>
      <c r="N33" s="101"/>
      <c r="O33" s="100" t="s">
        <v>18</v>
      </c>
      <c r="P33" s="101"/>
      <c r="Q33" s="101"/>
      <c r="R33" s="102" t="s">
        <v>19</v>
      </c>
      <c r="S33" s="103"/>
      <c r="T33" s="105"/>
      <c r="U33" s="102" t="s">
        <v>20</v>
      </c>
      <c r="V33" s="103"/>
      <c r="W33" s="104"/>
    </row>
    <row r="34" spans="2:23" ht="48" thickBot="1" x14ac:dyDescent="0.3">
      <c r="B34" s="92"/>
      <c r="C34" s="93"/>
      <c r="D34" s="94"/>
      <c r="E34" s="96"/>
      <c r="F34" s="20" t="s">
        <v>9</v>
      </c>
      <c r="G34" s="21" t="s">
        <v>15</v>
      </c>
      <c r="H34" s="23" t="s">
        <v>21</v>
      </c>
      <c r="I34" s="20" t="s">
        <v>9</v>
      </c>
      <c r="J34" s="21" t="s">
        <v>15</v>
      </c>
      <c r="K34" s="22" t="s">
        <v>21</v>
      </c>
      <c r="L34" s="20" t="s">
        <v>9</v>
      </c>
      <c r="M34" s="21" t="s">
        <v>15</v>
      </c>
      <c r="N34" s="23" t="s">
        <v>21</v>
      </c>
      <c r="O34" s="20" t="s">
        <v>9</v>
      </c>
      <c r="P34" s="21" t="s">
        <v>15</v>
      </c>
      <c r="Q34" s="23" t="s">
        <v>21</v>
      </c>
      <c r="R34" s="20" t="s">
        <v>9</v>
      </c>
      <c r="S34" s="21" t="s">
        <v>15</v>
      </c>
      <c r="T34" s="23" t="s">
        <v>21</v>
      </c>
      <c r="U34" s="20" t="s">
        <v>9</v>
      </c>
      <c r="V34" s="21" t="s">
        <v>15</v>
      </c>
      <c r="W34" s="22" t="s">
        <v>21</v>
      </c>
    </row>
    <row r="35" spans="2:23" ht="18.75" x14ac:dyDescent="0.25">
      <c r="B35" s="10">
        <v>1</v>
      </c>
      <c r="C35" s="11" t="s">
        <v>1</v>
      </c>
      <c r="D35" s="9" t="s">
        <v>11</v>
      </c>
      <c r="E35" s="16">
        <v>8.86</v>
      </c>
      <c r="F35" s="10">
        <v>1.35</v>
      </c>
      <c r="G35" s="12">
        <f>$E$35*F35</f>
        <v>11.961</v>
      </c>
      <c r="H35" s="24">
        <f>G35/$G$40</f>
        <v>0.45124780714164447</v>
      </c>
      <c r="I35" s="10">
        <v>1</v>
      </c>
      <c r="J35" s="12">
        <f>$E$35*I35</f>
        <v>8.86</v>
      </c>
      <c r="K35" s="19">
        <f>J35/$J$40</f>
        <v>4.8802251733691723E-2</v>
      </c>
      <c r="L35" s="10">
        <v>1</v>
      </c>
      <c r="M35" s="12">
        <f>$E$35*L35</f>
        <v>8.86</v>
      </c>
      <c r="N35" s="24">
        <f>M35/$M$40</f>
        <v>0.46582544689800209</v>
      </c>
      <c r="O35" s="10">
        <v>1</v>
      </c>
      <c r="P35" s="12">
        <f>$E$35*O35</f>
        <v>8.86</v>
      </c>
      <c r="Q35" s="24">
        <f>P35/$P$40</f>
        <v>0.54506305752076289</v>
      </c>
      <c r="R35" s="10">
        <v>1</v>
      </c>
      <c r="S35" s="12">
        <f>$E$35*R35</f>
        <v>8.86</v>
      </c>
      <c r="T35" s="24">
        <f>S35/$S$40</f>
        <v>0.58485708627632182</v>
      </c>
      <c r="U35" s="10">
        <v>1</v>
      </c>
      <c r="V35" s="12">
        <f>$E$35*U35</f>
        <v>8.86</v>
      </c>
      <c r="W35" s="19">
        <f>V35/$V$40</f>
        <v>9.0087342016695632E-2</v>
      </c>
    </row>
    <row r="36" spans="2:23" ht="18.75" x14ac:dyDescent="0.25">
      <c r="B36" s="6">
        <v>2</v>
      </c>
      <c r="C36" s="2" t="s">
        <v>2</v>
      </c>
      <c r="D36" s="2" t="s">
        <v>12</v>
      </c>
      <c r="E36" s="13">
        <v>2.78</v>
      </c>
      <c r="F36" s="6">
        <v>1.35</v>
      </c>
      <c r="G36" s="12">
        <f>$E$36*F36</f>
        <v>3.7530000000000001</v>
      </c>
      <c r="H36" s="24">
        <f t="shared" ref="H36:H39" si="17">G36/$G$40</f>
        <v>0.14158791239884555</v>
      </c>
      <c r="I36" s="6">
        <v>1</v>
      </c>
      <c r="J36" s="12">
        <f>$E$36*I36</f>
        <v>2.78</v>
      </c>
      <c r="K36" s="19">
        <f t="shared" ref="K36:K39" si="18">J36/$J$40</f>
        <v>1.5312670408539841E-2</v>
      </c>
      <c r="L36" s="6">
        <v>1</v>
      </c>
      <c r="M36" s="12">
        <f>$E$36*L36</f>
        <v>2.78</v>
      </c>
      <c r="N36" s="24">
        <f t="shared" ref="N36:N39" si="19">M36/$M$40</f>
        <v>0.14616193480546791</v>
      </c>
      <c r="O36" s="6">
        <v>1</v>
      </c>
      <c r="P36" s="12">
        <f>$E$36*O36</f>
        <v>2.78</v>
      </c>
      <c r="Q36" s="24">
        <f t="shared" ref="Q36:Q39" si="20">P36/$P$40</f>
        <v>0.17102430021531836</v>
      </c>
      <c r="R36" s="6">
        <v>1</v>
      </c>
      <c r="S36" s="12">
        <f>$E$36*R36</f>
        <v>2.78</v>
      </c>
      <c r="T36" s="24">
        <f t="shared" ref="T36:T39" si="21">S36/$S$40</f>
        <v>0.18351046273681432</v>
      </c>
      <c r="U36" s="6">
        <v>1</v>
      </c>
      <c r="V36" s="12">
        <f>$E$36*U36</f>
        <v>2.78</v>
      </c>
      <c r="W36" s="19">
        <f t="shared" ref="W36:W39" si="22">V36/$V$40</f>
        <v>2.8266682935261158E-2</v>
      </c>
    </row>
    <row r="37" spans="2:23" ht="18.75" x14ac:dyDescent="0.25">
      <c r="B37" s="6">
        <v>3</v>
      </c>
      <c r="C37" s="2" t="s">
        <v>3</v>
      </c>
      <c r="D37" s="2" t="s">
        <v>13</v>
      </c>
      <c r="E37" s="13">
        <v>1.85</v>
      </c>
      <c r="F37" s="6">
        <v>1.35</v>
      </c>
      <c r="G37" s="12">
        <f>$E$37*F37</f>
        <v>2.4975000000000005</v>
      </c>
      <c r="H37" s="24">
        <f t="shared" si="17"/>
        <v>9.4222171920095077E-2</v>
      </c>
      <c r="I37" s="6">
        <v>1</v>
      </c>
      <c r="J37" s="12">
        <f>$E$37*I37</f>
        <v>1.85</v>
      </c>
      <c r="K37" s="19">
        <f t="shared" si="18"/>
        <v>1.0190086422949177E-2</v>
      </c>
      <c r="L37" s="6">
        <v>1</v>
      </c>
      <c r="M37" s="12">
        <f>$E$37*L37</f>
        <v>1.85</v>
      </c>
      <c r="N37" s="24">
        <f t="shared" si="19"/>
        <v>9.7266035751840174E-2</v>
      </c>
      <c r="O37" s="6">
        <v>1</v>
      </c>
      <c r="P37" s="12">
        <f>$E$37*O37</f>
        <v>1.85</v>
      </c>
      <c r="Q37" s="24">
        <f t="shared" si="20"/>
        <v>0.11381113503537374</v>
      </c>
      <c r="R37" s="6">
        <v>1</v>
      </c>
      <c r="S37" s="12">
        <f>$E$37*R37</f>
        <v>1.85</v>
      </c>
      <c r="T37" s="24">
        <f t="shared" si="21"/>
        <v>0.12212027196514623</v>
      </c>
      <c r="U37" s="6">
        <v>1</v>
      </c>
      <c r="V37" s="12">
        <f>$E$37*U37</f>
        <v>1.85</v>
      </c>
      <c r="W37" s="19">
        <f t="shared" si="22"/>
        <v>1.8810562384975953E-2</v>
      </c>
    </row>
    <row r="38" spans="2:23" ht="18.75" x14ac:dyDescent="0.25">
      <c r="B38" s="6">
        <v>4</v>
      </c>
      <c r="C38" s="2" t="s">
        <v>4</v>
      </c>
      <c r="D38" s="2" t="s">
        <v>14</v>
      </c>
      <c r="E38" s="13">
        <v>5.53</v>
      </c>
      <c r="F38" s="6">
        <v>1.5</v>
      </c>
      <c r="G38" s="12">
        <f>$E$38*F38</f>
        <v>8.2949999999999999</v>
      </c>
      <c r="H38" s="24">
        <f t="shared" si="17"/>
        <v>0.31294210853941484</v>
      </c>
      <c r="I38" s="6">
        <v>0.3</v>
      </c>
      <c r="J38" s="12">
        <f>$E$38*I38</f>
        <v>1.659</v>
      </c>
      <c r="K38" s="19">
        <f t="shared" si="18"/>
        <v>9.1380288517149636E-3</v>
      </c>
      <c r="L38" s="6">
        <v>1</v>
      </c>
      <c r="M38" s="12">
        <f>$E$38*L38</f>
        <v>5.53</v>
      </c>
      <c r="N38" s="24">
        <f t="shared" si="19"/>
        <v>0.29074658254468982</v>
      </c>
      <c r="O38" s="6">
        <v>0.5</v>
      </c>
      <c r="P38" s="12">
        <f>$E$38*O38</f>
        <v>2.7650000000000001</v>
      </c>
      <c r="Q38" s="24">
        <f t="shared" si="20"/>
        <v>0.17010150722854508</v>
      </c>
      <c r="R38" s="6">
        <v>0.3</v>
      </c>
      <c r="S38" s="12">
        <f>$E$38*R38</f>
        <v>1.659</v>
      </c>
      <c r="T38" s="24">
        <f t="shared" si="21"/>
        <v>0.10951217902171761</v>
      </c>
      <c r="U38" s="6">
        <v>0.3</v>
      </c>
      <c r="V38" s="12">
        <f>$E$38*U38</f>
        <v>1.659</v>
      </c>
      <c r="W38" s="19">
        <f t="shared" si="22"/>
        <v>1.686849891712168E-2</v>
      </c>
    </row>
    <row r="39" spans="2:23" ht="16.5" thickBot="1" x14ac:dyDescent="0.3">
      <c r="B39" s="7">
        <v>5</v>
      </c>
      <c r="C39" s="8" t="s">
        <v>5</v>
      </c>
      <c r="D39" s="8" t="s">
        <v>6</v>
      </c>
      <c r="E39" s="14">
        <v>166.4</v>
      </c>
      <c r="F39" s="7">
        <v>0</v>
      </c>
      <c r="G39" s="28">
        <f>$E$39*F39</f>
        <v>0</v>
      </c>
      <c r="H39" s="29">
        <f t="shared" si="17"/>
        <v>0</v>
      </c>
      <c r="I39" s="7">
        <v>1</v>
      </c>
      <c r="J39" s="28">
        <f>$E$39*I39</f>
        <v>166.4</v>
      </c>
      <c r="K39" s="30">
        <f t="shared" si="18"/>
        <v>0.91655696258310426</v>
      </c>
      <c r="L39" s="7">
        <v>0</v>
      </c>
      <c r="M39" s="28">
        <f>$E$39*L39</f>
        <v>0</v>
      </c>
      <c r="N39" s="29">
        <f t="shared" si="19"/>
        <v>0</v>
      </c>
      <c r="O39" s="7">
        <v>0</v>
      </c>
      <c r="P39" s="28">
        <f>$E$39*O39</f>
        <v>0</v>
      </c>
      <c r="Q39" s="29">
        <f t="shared" si="20"/>
        <v>0</v>
      </c>
      <c r="R39" s="7">
        <v>0</v>
      </c>
      <c r="S39" s="28">
        <f>$E$39*R39</f>
        <v>0</v>
      </c>
      <c r="T39" s="29">
        <f t="shared" si="21"/>
        <v>0</v>
      </c>
      <c r="U39" s="7">
        <v>0.5</v>
      </c>
      <c r="V39" s="28">
        <f>$E$39*U39</f>
        <v>83.2</v>
      </c>
      <c r="W39" s="30">
        <f t="shared" si="22"/>
        <v>0.84596691374594557</v>
      </c>
    </row>
    <row r="40" spans="2:23" ht="16.5" thickBot="1" x14ac:dyDescent="0.3">
      <c r="G40" s="5">
        <f>SUM(G35:G39)</f>
        <v>26.506500000000003</v>
      </c>
      <c r="H40" s="15"/>
      <c r="I40" s="3"/>
      <c r="J40" s="5">
        <f>SUM(J35:J39)</f>
        <v>181.54900000000001</v>
      </c>
      <c r="K40" s="15"/>
      <c r="M40" s="5">
        <f>SUM(M35:M39)</f>
        <v>19.02</v>
      </c>
      <c r="N40" s="15"/>
      <c r="P40" s="5">
        <f>SUM(P35:P39)</f>
        <v>16.254999999999999</v>
      </c>
      <c r="Q40" s="15"/>
      <c r="S40" s="5">
        <f>SUM(S35:S39)</f>
        <v>15.148999999999999</v>
      </c>
      <c r="T40" s="15"/>
      <c r="V40" s="5">
        <f>SUM(V35:V39)</f>
        <v>98.349000000000004</v>
      </c>
    </row>
  </sheetData>
  <mergeCells count="36">
    <mergeCell ref="B32:W32"/>
    <mergeCell ref="B33:D34"/>
    <mergeCell ref="E33:E34"/>
    <mergeCell ref="F33:H33"/>
    <mergeCell ref="I33:K33"/>
    <mergeCell ref="L33:N33"/>
    <mergeCell ref="O33:Q33"/>
    <mergeCell ref="R33:T33"/>
    <mergeCell ref="U33:W33"/>
    <mergeCell ref="B22:W22"/>
    <mergeCell ref="B23:D24"/>
    <mergeCell ref="E23:E24"/>
    <mergeCell ref="F23:H23"/>
    <mergeCell ref="I23:K23"/>
    <mergeCell ref="L23:N23"/>
    <mergeCell ref="O23:Q23"/>
    <mergeCell ref="R23:T23"/>
    <mergeCell ref="U23:W23"/>
    <mergeCell ref="B12:W12"/>
    <mergeCell ref="B13:D14"/>
    <mergeCell ref="E13:E14"/>
    <mergeCell ref="F13:H13"/>
    <mergeCell ref="I13:K13"/>
    <mergeCell ref="L13:N13"/>
    <mergeCell ref="O13:Q13"/>
    <mergeCell ref="R13:T13"/>
    <mergeCell ref="U13:W13"/>
    <mergeCell ref="B3:D4"/>
    <mergeCell ref="E3:E4"/>
    <mergeCell ref="B2:W2"/>
    <mergeCell ref="O3:Q3"/>
    <mergeCell ref="F3:H3"/>
    <mergeCell ref="I3:K3"/>
    <mergeCell ref="L3:N3"/>
    <mergeCell ref="R3:T3"/>
    <mergeCell ref="U3:W3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R59"/>
  <sheetViews>
    <sheetView showGridLines="0" tabSelected="1" topLeftCell="A34" workbookViewId="0">
      <selection activeCell="L62" sqref="L62"/>
    </sheetView>
  </sheetViews>
  <sheetFormatPr defaultRowHeight="16.5" x14ac:dyDescent="0.25"/>
  <cols>
    <col min="1" max="2" width="9.140625" style="31"/>
    <col min="3" max="3" width="11.85546875" style="31" bestFit="1" customWidth="1"/>
    <col min="4" max="5" width="9.140625" style="31"/>
    <col min="6" max="6" width="9" style="31" customWidth="1"/>
    <col min="7" max="16384" width="9.140625" style="31"/>
  </cols>
  <sheetData>
    <row r="1" spans="2:14" ht="17.25" thickBot="1" x14ac:dyDescent="0.3"/>
    <row r="2" spans="2:14" ht="17.25" thickBot="1" x14ac:dyDescent="0.3">
      <c r="B2" s="108" t="s">
        <v>35</v>
      </c>
      <c r="C2" s="109"/>
      <c r="D2" s="37"/>
      <c r="E2" s="37"/>
      <c r="F2" s="108" t="s">
        <v>36</v>
      </c>
      <c r="G2" s="110"/>
      <c r="H2" s="110"/>
      <c r="I2" s="110"/>
      <c r="J2" s="109"/>
      <c r="K2" s="37"/>
      <c r="L2" s="37"/>
      <c r="M2" s="37"/>
      <c r="N2" s="38"/>
    </row>
    <row r="3" spans="2:14" ht="17.25" thickBot="1" x14ac:dyDescent="0.3">
      <c r="B3" s="41"/>
      <c r="C3" s="39"/>
      <c r="D3" s="39"/>
      <c r="E3" s="39"/>
      <c r="F3" s="39"/>
      <c r="G3" s="39"/>
      <c r="H3" s="39"/>
      <c r="I3" s="39"/>
      <c r="J3" s="39"/>
      <c r="K3" s="39"/>
      <c r="L3" s="39"/>
      <c r="M3" s="39"/>
      <c r="N3" s="40"/>
    </row>
    <row r="4" spans="2:14" ht="17.25" thickBot="1" x14ac:dyDescent="0.3">
      <c r="B4" s="41"/>
      <c r="C4" s="39"/>
      <c r="D4" s="108" t="s">
        <v>38</v>
      </c>
      <c r="E4" s="109"/>
      <c r="F4" s="39"/>
      <c r="G4" s="39"/>
      <c r="H4" s="108" t="s">
        <v>39</v>
      </c>
      <c r="I4" s="109"/>
      <c r="J4" s="39"/>
      <c r="K4" s="39"/>
      <c r="L4" s="108" t="s">
        <v>37</v>
      </c>
      <c r="M4" s="109"/>
      <c r="N4" s="40"/>
    </row>
    <row r="5" spans="2:14" ht="18.75" thickBot="1" x14ac:dyDescent="0.3">
      <c r="B5" s="41"/>
      <c r="C5" s="39"/>
      <c r="D5" s="50" t="s">
        <v>27</v>
      </c>
      <c r="E5" s="51" t="s">
        <v>28</v>
      </c>
      <c r="F5" s="39"/>
      <c r="G5" s="39"/>
      <c r="H5" s="42" t="s">
        <v>27</v>
      </c>
      <c r="I5" s="48" t="s">
        <v>28</v>
      </c>
      <c r="J5" s="39"/>
      <c r="K5" s="39"/>
      <c r="L5" s="42" t="s">
        <v>27</v>
      </c>
      <c r="M5" s="48" t="s">
        <v>28</v>
      </c>
      <c r="N5" s="40"/>
    </row>
    <row r="6" spans="2:14" ht="17.25" thickBot="1" x14ac:dyDescent="0.3">
      <c r="B6" s="41"/>
      <c r="C6" s="57">
        <f>D6/E6-1</f>
        <v>0.16397849462365599</v>
      </c>
      <c r="D6" s="42">
        <v>433</v>
      </c>
      <c r="E6" s="48">
        <v>372</v>
      </c>
      <c r="F6" s="39"/>
      <c r="G6" s="39"/>
      <c r="H6" s="42">
        <v>170</v>
      </c>
      <c r="I6" s="48">
        <v>245.6</v>
      </c>
      <c r="J6" s="39"/>
      <c r="K6" s="39"/>
      <c r="L6" s="42">
        <v>138</v>
      </c>
      <c r="M6" s="48">
        <v>208.2</v>
      </c>
      <c r="N6" s="40"/>
    </row>
    <row r="7" spans="2:14" ht="17.25" thickBot="1" x14ac:dyDescent="0.3">
      <c r="B7" s="41"/>
      <c r="C7" s="52" t="s">
        <v>26</v>
      </c>
      <c r="D7" s="106">
        <f>E6-D6</f>
        <v>-61</v>
      </c>
      <c r="E7" s="111"/>
      <c r="F7" s="49">
        <f>D7+F11</f>
        <v>-70.2</v>
      </c>
      <c r="G7" s="39"/>
      <c r="H7" s="106">
        <f>I6-H6</f>
        <v>75.599999999999994</v>
      </c>
      <c r="I7" s="111"/>
      <c r="J7" s="39"/>
      <c r="K7" s="39"/>
      <c r="L7" s="106">
        <f>M6-L6</f>
        <v>70.199999999999989</v>
      </c>
      <c r="M7" s="107"/>
      <c r="N7" s="60" t="s">
        <v>26</v>
      </c>
    </row>
    <row r="8" spans="2:14" ht="17.25" thickBot="1" x14ac:dyDescent="0.3">
      <c r="B8" s="41"/>
      <c r="C8" s="39"/>
      <c r="D8" s="39"/>
      <c r="E8" s="39"/>
      <c r="F8" s="39"/>
      <c r="G8" s="39"/>
      <c r="H8" s="39"/>
      <c r="I8" s="39"/>
      <c r="J8" s="39"/>
      <c r="K8" s="39"/>
      <c r="L8" s="39"/>
      <c r="M8" s="39"/>
      <c r="N8" s="52">
        <f>L7-M9</f>
        <v>0</v>
      </c>
    </row>
    <row r="9" spans="2:14" ht="17.25" thickBot="1" x14ac:dyDescent="0.3">
      <c r="B9" s="60" t="s">
        <v>25</v>
      </c>
      <c r="C9" s="39"/>
      <c r="D9" s="39"/>
      <c r="E9" s="39"/>
      <c r="F9" s="39"/>
      <c r="G9" s="39"/>
      <c r="H9" s="39"/>
      <c r="I9" s="56">
        <f>(D6+ABS(F11))/E6-1</f>
        <v>0.18870967741935485</v>
      </c>
      <c r="J9" s="35">
        <f>M9</f>
        <v>70.2</v>
      </c>
      <c r="K9" s="39"/>
      <c r="L9" s="39"/>
      <c r="M9" s="46">
        <f>ABS(F7)</f>
        <v>70.2</v>
      </c>
      <c r="N9" s="40"/>
    </row>
    <row r="10" spans="2:14" ht="17.25" thickBot="1" x14ac:dyDescent="0.3">
      <c r="B10" s="52" t="s">
        <v>33</v>
      </c>
      <c r="C10" s="39"/>
      <c r="D10" s="39"/>
      <c r="E10" s="39"/>
      <c r="F10" s="39"/>
      <c r="G10" s="39"/>
      <c r="H10" s="39"/>
      <c r="I10" s="108" t="s">
        <v>41</v>
      </c>
      <c r="J10" s="109"/>
      <c r="K10" s="39"/>
      <c r="L10" s="39"/>
      <c r="M10" s="39"/>
      <c r="N10" s="40"/>
    </row>
    <row r="11" spans="2:14" ht="17.25" thickBot="1" x14ac:dyDescent="0.3">
      <c r="B11" s="41"/>
      <c r="C11" s="39"/>
      <c r="D11" s="39"/>
      <c r="E11" s="39"/>
      <c r="F11" s="36">
        <v>-9.1999999999999993</v>
      </c>
      <c r="G11" s="39"/>
      <c r="H11" s="39"/>
      <c r="I11" s="39"/>
      <c r="J11" s="39"/>
      <c r="K11" s="39"/>
      <c r="L11" s="39"/>
      <c r="M11" s="39"/>
      <c r="N11" s="40"/>
    </row>
    <row r="12" spans="2:14" ht="17.25" thickBot="1" x14ac:dyDescent="0.3">
      <c r="B12" s="41"/>
      <c r="C12" s="39"/>
      <c r="D12" s="108" t="s">
        <v>38</v>
      </c>
      <c r="E12" s="109"/>
      <c r="F12" s="55">
        <f>F11/F15</f>
        <v>0.23057644110275685</v>
      </c>
      <c r="G12" s="39"/>
      <c r="H12" s="108" t="s">
        <v>39</v>
      </c>
      <c r="I12" s="109"/>
      <c r="J12" s="39"/>
      <c r="K12" s="39"/>
      <c r="L12" s="108" t="s">
        <v>37</v>
      </c>
      <c r="M12" s="109"/>
      <c r="N12" s="40"/>
    </row>
    <row r="13" spans="2:14" ht="18.75" thickBot="1" x14ac:dyDescent="0.3">
      <c r="B13" s="41"/>
      <c r="C13" s="39"/>
      <c r="D13" s="42" t="s">
        <v>27</v>
      </c>
      <c r="E13" s="48" t="s">
        <v>28</v>
      </c>
      <c r="F13" s="39"/>
      <c r="G13" s="39"/>
      <c r="H13" s="42" t="s">
        <v>27</v>
      </c>
      <c r="I13" s="48" t="s">
        <v>28</v>
      </c>
      <c r="J13" s="39"/>
      <c r="K13" s="39"/>
      <c r="L13" s="42" t="s">
        <v>27</v>
      </c>
      <c r="M13" s="48" t="s">
        <v>28</v>
      </c>
      <c r="N13" s="40"/>
    </row>
    <row r="14" spans="2:14" ht="17.25" thickBot="1" x14ac:dyDescent="0.3">
      <c r="B14" s="41"/>
      <c r="C14" s="57">
        <f>D14/E14-1</f>
        <v>0.23118279569892475</v>
      </c>
      <c r="D14" s="42">
        <v>458</v>
      </c>
      <c r="E14" s="48">
        <v>372</v>
      </c>
      <c r="F14" s="39"/>
      <c r="G14" s="39"/>
      <c r="H14" s="42">
        <v>182</v>
      </c>
      <c r="I14" s="48">
        <v>245.6</v>
      </c>
      <c r="J14" s="39"/>
      <c r="K14" s="39"/>
      <c r="L14" s="42">
        <v>162.1</v>
      </c>
      <c r="M14" s="48">
        <v>208.2</v>
      </c>
      <c r="N14" s="40"/>
    </row>
    <row r="15" spans="2:14" ht="17.25" thickBot="1" x14ac:dyDescent="0.3">
      <c r="B15" s="41"/>
      <c r="C15" s="52" t="s">
        <v>26</v>
      </c>
      <c r="D15" s="106">
        <f>E14-D14</f>
        <v>-86</v>
      </c>
      <c r="E15" s="111"/>
      <c r="F15" s="49">
        <f>M17+D15</f>
        <v>-39.900000000000006</v>
      </c>
      <c r="G15" s="39"/>
      <c r="H15" s="106">
        <f>I14-H14</f>
        <v>63.599999999999994</v>
      </c>
      <c r="I15" s="111"/>
      <c r="J15" s="39"/>
      <c r="K15" s="39"/>
      <c r="L15" s="106">
        <f>M14-L14</f>
        <v>46.099999999999994</v>
      </c>
      <c r="M15" s="107"/>
      <c r="N15" s="60" t="s">
        <v>26</v>
      </c>
    </row>
    <row r="16" spans="2:14" ht="17.25" thickBot="1" x14ac:dyDescent="0.3">
      <c r="B16" s="41"/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9"/>
      <c r="N16" s="52">
        <f>L15-M17</f>
        <v>0</v>
      </c>
    </row>
    <row r="17" spans="2:18" ht="17.25" thickBot="1" x14ac:dyDescent="0.3">
      <c r="B17" s="60" t="s">
        <v>29</v>
      </c>
      <c r="C17" s="39"/>
      <c r="D17" s="39"/>
      <c r="E17" s="39"/>
      <c r="F17" s="39"/>
      <c r="G17" s="39"/>
      <c r="H17" s="39"/>
      <c r="I17" s="56">
        <f>(D14+E18)/E14-1</f>
        <v>0.12392473118279579</v>
      </c>
      <c r="J17" s="35">
        <f>M17</f>
        <v>46.099999999999994</v>
      </c>
      <c r="K17" s="39"/>
      <c r="L17" s="39"/>
      <c r="M17" s="46">
        <f>L15</f>
        <v>46.099999999999994</v>
      </c>
      <c r="N17" s="40"/>
    </row>
    <row r="18" spans="2:18" ht="17.25" thickBot="1" x14ac:dyDescent="0.3">
      <c r="B18" s="52" t="s">
        <v>31</v>
      </c>
      <c r="C18" s="39"/>
      <c r="D18" s="39"/>
      <c r="E18" s="35">
        <f>D15+J17</f>
        <v>-39.900000000000006</v>
      </c>
      <c r="F18" s="39"/>
      <c r="G18" s="39"/>
      <c r="H18" s="39"/>
      <c r="I18" s="108" t="s">
        <v>41</v>
      </c>
      <c r="J18" s="109"/>
      <c r="K18" s="39"/>
      <c r="L18" s="39"/>
      <c r="M18" s="39"/>
      <c r="N18" s="40"/>
    </row>
    <row r="19" spans="2:18" ht="17.25" thickBot="1" x14ac:dyDescent="0.3">
      <c r="B19" s="41"/>
      <c r="C19" s="39"/>
      <c r="D19" s="39"/>
      <c r="E19" s="39"/>
      <c r="F19" s="39"/>
      <c r="G19" s="39"/>
      <c r="H19" s="39"/>
      <c r="I19" s="39"/>
      <c r="J19" s="39"/>
      <c r="K19" s="39"/>
      <c r="L19" s="39"/>
      <c r="M19" s="39"/>
      <c r="N19" s="40"/>
      <c r="R19" s="58"/>
    </row>
    <row r="20" spans="2:18" ht="17.25" thickBot="1" x14ac:dyDescent="0.3">
      <c r="B20" s="41"/>
      <c r="C20" s="39"/>
      <c r="D20" s="39"/>
      <c r="E20" s="39"/>
      <c r="F20" s="36">
        <f>F15-F11</f>
        <v>-30.700000000000006</v>
      </c>
      <c r="G20" s="39"/>
      <c r="H20" s="39"/>
      <c r="I20" s="39"/>
      <c r="J20" s="39"/>
      <c r="K20" s="39"/>
      <c r="L20" s="39"/>
      <c r="M20" s="39"/>
      <c r="N20" s="40"/>
      <c r="R20" s="59"/>
    </row>
    <row r="21" spans="2:18" ht="17.25" thickBot="1" x14ac:dyDescent="0.3">
      <c r="B21" s="41"/>
      <c r="C21" s="39"/>
      <c r="D21" s="108" t="s">
        <v>38</v>
      </c>
      <c r="E21" s="109"/>
      <c r="F21" s="55">
        <f>100%-F12</f>
        <v>0.76942355889724312</v>
      </c>
      <c r="G21" s="39"/>
      <c r="H21" s="108" t="s">
        <v>39</v>
      </c>
      <c r="I21" s="109"/>
      <c r="J21" s="39"/>
      <c r="K21" s="39"/>
      <c r="L21" s="108" t="s">
        <v>37</v>
      </c>
      <c r="M21" s="109"/>
      <c r="N21" s="40"/>
    </row>
    <row r="22" spans="2:18" ht="18.75" thickBot="1" x14ac:dyDescent="0.3">
      <c r="B22" s="41"/>
      <c r="C22" s="39"/>
      <c r="D22" s="42" t="s">
        <v>27</v>
      </c>
      <c r="E22" s="48" t="s">
        <v>28</v>
      </c>
      <c r="F22" s="39"/>
      <c r="G22" s="39"/>
      <c r="H22" s="42" t="s">
        <v>27</v>
      </c>
      <c r="I22" s="48" t="s">
        <v>28</v>
      </c>
      <c r="J22" s="39"/>
      <c r="K22" s="39"/>
      <c r="L22" s="42" t="s">
        <v>27</v>
      </c>
      <c r="M22" s="48" t="s">
        <v>28</v>
      </c>
      <c r="N22" s="40"/>
    </row>
    <row r="23" spans="2:18" ht="17.25" thickBot="1" x14ac:dyDescent="0.3">
      <c r="B23" s="41"/>
      <c r="C23" s="57">
        <f>D23/E23-1</f>
        <v>9.9462365591397761E-2</v>
      </c>
      <c r="D23" s="42">
        <v>409</v>
      </c>
      <c r="E23" s="48">
        <v>372</v>
      </c>
      <c r="F23" s="39"/>
      <c r="G23" s="39"/>
      <c r="H23" s="42">
        <v>160</v>
      </c>
      <c r="I23" s="48">
        <v>245.6</v>
      </c>
      <c r="J23" s="39"/>
      <c r="K23" s="39"/>
      <c r="L23" s="42">
        <v>118</v>
      </c>
      <c r="M23" s="48">
        <v>208.2</v>
      </c>
      <c r="N23" s="40"/>
    </row>
    <row r="24" spans="2:18" ht="17.25" thickBot="1" x14ac:dyDescent="0.3">
      <c r="B24" s="41"/>
      <c r="C24" s="52" t="s">
        <v>26</v>
      </c>
      <c r="D24" s="106">
        <f>E23-D23</f>
        <v>-37</v>
      </c>
      <c r="E24" s="111"/>
      <c r="F24" s="49">
        <f>D24+F20</f>
        <v>-67.7</v>
      </c>
      <c r="G24" s="39"/>
      <c r="H24" s="106">
        <f>I23-H23</f>
        <v>85.6</v>
      </c>
      <c r="I24" s="111"/>
      <c r="J24" s="39"/>
      <c r="K24" s="39"/>
      <c r="L24" s="106">
        <f>M23-L23</f>
        <v>90.199999999999989</v>
      </c>
      <c r="M24" s="107"/>
      <c r="N24" s="60" t="s">
        <v>26</v>
      </c>
    </row>
    <row r="25" spans="2:18" ht="17.25" thickBot="1" x14ac:dyDescent="0.3">
      <c r="B25" s="41"/>
      <c r="C25" s="39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52">
        <f>L24-M26</f>
        <v>22.499999999999986</v>
      </c>
    </row>
    <row r="26" spans="2:18" ht="17.25" thickBot="1" x14ac:dyDescent="0.3">
      <c r="B26" s="60" t="s">
        <v>30</v>
      </c>
      <c r="C26" s="39"/>
      <c r="D26" s="39"/>
      <c r="E26" s="39"/>
      <c r="F26" s="39"/>
      <c r="G26" s="39"/>
      <c r="H26" s="39"/>
      <c r="I26" s="56">
        <f>(D23+ABS(F20))/E23-1</f>
        <v>0.18198924731182786</v>
      </c>
      <c r="J26" s="35">
        <f>M26</f>
        <v>67.7</v>
      </c>
      <c r="K26" s="39"/>
      <c r="L26" s="39"/>
      <c r="M26" s="46">
        <f>ABS(F24)</f>
        <v>67.7</v>
      </c>
      <c r="N26" s="40"/>
    </row>
    <row r="27" spans="2:18" ht="17.25" thickBot="1" x14ac:dyDescent="0.3">
      <c r="B27" s="52" t="s">
        <v>32</v>
      </c>
      <c r="C27" s="39"/>
      <c r="D27" s="39"/>
      <c r="E27" s="39"/>
      <c r="F27" s="39"/>
      <c r="G27" s="39"/>
      <c r="H27" s="39"/>
      <c r="I27" s="108" t="s">
        <v>41</v>
      </c>
      <c r="J27" s="109"/>
      <c r="K27" s="39"/>
      <c r="L27" s="39"/>
      <c r="M27" s="39"/>
      <c r="N27" s="40"/>
    </row>
    <row r="28" spans="2:18" ht="17.25" thickBot="1" x14ac:dyDescent="0.3">
      <c r="B28" s="41"/>
      <c r="C28" s="39"/>
      <c r="D28" s="108" t="s">
        <v>38</v>
      </c>
      <c r="E28" s="109"/>
      <c r="F28" s="39"/>
      <c r="G28" s="39"/>
      <c r="H28" s="39"/>
      <c r="I28" s="39"/>
      <c r="J28" s="39"/>
      <c r="K28" s="39"/>
      <c r="L28" s="108" t="s">
        <v>37</v>
      </c>
      <c r="M28" s="109"/>
      <c r="N28" s="40"/>
    </row>
    <row r="29" spans="2:18" ht="17.25" thickBot="1" x14ac:dyDescent="0.3">
      <c r="B29" s="43"/>
      <c r="C29" s="44"/>
      <c r="D29" s="33" t="s">
        <v>34</v>
      </c>
      <c r="E29" s="34">
        <f>D24+D15+D7</f>
        <v>-184</v>
      </c>
      <c r="F29" s="44"/>
      <c r="G29" s="44"/>
      <c r="H29" s="47">
        <f>E29+M29</f>
        <v>22.499999999999972</v>
      </c>
      <c r="I29" s="44"/>
      <c r="J29" s="44"/>
      <c r="K29" s="44"/>
      <c r="L29" s="33" t="s">
        <v>34</v>
      </c>
      <c r="M29" s="34">
        <f>L24+L15+L7</f>
        <v>206.49999999999997</v>
      </c>
      <c r="N29" s="45"/>
    </row>
    <row r="31" spans="2:18" ht="47.25" customHeight="1" thickBot="1" x14ac:dyDescent="0.3"/>
    <row r="32" spans="2:18" ht="17.25" thickBot="1" x14ac:dyDescent="0.3">
      <c r="B32" s="108" t="s">
        <v>40</v>
      </c>
      <c r="C32" s="109"/>
      <c r="D32" s="37"/>
      <c r="E32" s="37"/>
      <c r="F32" s="108" t="s">
        <v>36</v>
      </c>
      <c r="G32" s="110"/>
      <c r="H32" s="110"/>
      <c r="I32" s="110"/>
      <c r="J32" s="109"/>
      <c r="K32" s="37"/>
      <c r="L32" s="37"/>
      <c r="M32" s="37"/>
      <c r="N32" s="38"/>
    </row>
    <row r="33" spans="2:14" ht="17.25" thickBot="1" x14ac:dyDescent="0.3">
      <c r="B33" s="41"/>
      <c r="C33" s="39"/>
      <c r="D33" s="39"/>
      <c r="E33" s="39"/>
      <c r="F33" s="39"/>
      <c r="G33" s="39"/>
      <c r="H33" s="39"/>
      <c r="I33" s="39"/>
      <c r="J33" s="39"/>
      <c r="K33" s="39"/>
      <c r="L33" s="39"/>
      <c r="M33" s="39"/>
      <c r="N33" s="40"/>
    </row>
    <row r="34" spans="2:14" ht="17.25" thickBot="1" x14ac:dyDescent="0.3">
      <c r="B34" s="41"/>
      <c r="C34" s="39"/>
      <c r="D34" s="108" t="s">
        <v>37</v>
      </c>
      <c r="E34" s="109"/>
      <c r="F34" s="39"/>
      <c r="G34" s="39"/>
      <c r="H34" s="108" t="s">
        <v>39</v>
      </c>
      <c r="I34" s="109"/>
      <c r="J34" s="39"/>
      <c r="K34" s="39"/>
      <c r="L34" s="108" t="s">
        <v>38</v>
      </c>
      <c r="M34" s="109"/>
      <c r="N34" s="40"/>
    </row>
    <row r="35" spans="2:14" ht="18.75" thickBot="1" x14ac:dyDescent="0.3">
      <c r="B35" s="41"/>
      <c r="C35" s="39"/>
      <c r="D35" s="50" t="s">
        <v>27</v>
      </c>
      <c r="E35" s="51" t="s">
        <v>28</v>
      </c>
      <c r="F35" s="39"/>
      <c r="G35" s="39"/>
      <c r="H35" s="42" t="s">
        <v>27</v>
      </c>
      <c r="I35" s="48" t="s">
        <v>28</v>
      </c>
      <c r="J35" s="39"/>
      <c r="K35" s="39"/>
      <c r="L35" s="42" t="s">
        <v>27</v>
      </c>
      <c r="M35" s="48" t="s">
        <v>28</v>
      </c>
      <c r="N35" s="40"/>
    </row>
    <row r="36" spans="2:14" ht="17.25" thickBot="1" x14ac:dyDescent="0.3">
      <c r="B36" s="41"/>
      <c r="D36" s="42">
        <v>134</v>
      </c>
      <c r="E36" s="48">
        <v>208.2</v>
      </c>
      <c r="G36" s="39"/>
      <c r="H36" s="42">
        <v>167</v>
      </c>
      <c r="I36" s="48">
        <v>245.6</v>
      </c>
      <c r="J36" s="39"/>
      <c r="K36" s="39"/>
      <c r="L36" s="42">
        <v>427</v>
      </c>
      <c r="M36" s="48">
        <v>372</v>
      </c>
      <c r="N36" s="57">
        <f>L36/M36-1</f>
        <v>0.14784946236559149</v>
      </c>
    </row>
    <row r="37" spans="2:14" ht="17.25" thickBot="1" x14ac:dyDescent="0.3">
      <c r="B37" s="41"/>
      <c r="C37" s="60" t="s">
        <v>26</v>
      </c>
      <c r="D37" s="112">
        <f>E36-D36</f>
        <v>74.199999999999989</v>
      </c>
      <c r="E37" s="111"/>
      <c r="G37" s="39"/>
      <c r="H37" s="106">
        <f>I36-H36</f>
        <v>78.599999999999994</v>
      </c>
      <c r="I37" s="111"/>
      <c r="J37" s="39"/>
      <c r="K37" s="36">
        <f>K41+L37</f>
        <v>-74.199999999999989</v>
      </c>
      <c r="L37" s="106">
        <f>M36-L36</f>
        <v>-55</v>
      </c>
      <c r="M37" s="111"/>
      <c r="N37" s="52" t="s">
        <v>26</v>
      </c>
    </row>
    <row r="38" spans="2:14" ht="17.25" thickBot="1" x14ac:dyDescent="0.3">
      <c r="B38" s="41"/>
      <c r="C38" s="52">
        <f>D37-D39</f>
        <v>0</v>
      </c>
      <c r="D38" s="39"/>
      <c r="E38" s="39"/>
      <c r="F38" s="39"/>
      <c r="G38" s="39"/>
      <c r="H38" s="39"/>
      <c r="I38" s="39"/>
      <c r="J38" s="39"/>
      <c r="K38" s="39"/>
      <c r="L38" s="39"/>
      <c r="M38" s="39"/>
      <c r="N38" s="40"/>
    </row>
    <row r="39" spans="2:14" ht="17.25" thickBot="1" x14ac:dyDescent="0.3">
      <c r="B39" s="60" t="s">
        <v>25</v>
      </c>
      <c r="C39" s="39"/>
      <c r="D39" s="46">
        <f>ABS(K37)</f>
        <v>74.199999999999989</v>
      </c>
      <c r="E39" s="39"/>
      <c r="F39" s="39"/>
      <c r="G39" s="39"/>
      <c r="H39" s="35">
        <f>D39</f>
        <v>74.199999999999989</v>
      </c>
      <c r="I39" s="56">
        <f>(L36+ABS(K41))/M36-1</f>
        <v>0.19946236559139785</v>
      </c>
      <c r="J39" s="39"/>
      <c r="K39" s="39"/>
      <c r="L39" s="39"/>
      <c r="N39" s="40"/>
    </row>
    <row r="40" spans="2:14" ht="17.25" thickBot="1" x14ac:dyDescent="0.3">
      <c r="B40" s="52" t="s">
        <v>33</v>
      </c>
      <c r="C40" s="39"/>
      <c r="D40" s="39"/>
      <c r="E40" s="39"/>
      <c r="F40" s="39"/>
      <c r="G40" s="39"/>
      <c r="H40" s="108" t="s">
        <v>41</v>
      </c>
      <c r="I40" s="109"/>
      <c r="J40" s="39"/>
      <c r="K40" s="39"/>
      <c r="L40" s="39"/>
      <c r="M40" s="39"/>
      <c r="N40" s="40"/>
    </row>
    <row r="41" spans="2:14" ht="17.25" thickBot="1" x14ac:dyDescent="0.3">
      <c r="B41" s="41"/>
      <c r="C41" s="39"/>
      <c r="D41" s="39"/>
      <c r="E41" s="39"/>
      <c r="G41" s="39"/>
      <c r="H41" s="39"/>
      <c r="I41" s="39"/>
      <c r="J41" s="39"/>
      <c r="K41" s="36">
        <f>-D37-L37</f>
        <v>-19.199999999999989</v>
      </c>
      <c r="L41" s="39"/>
      <c r="M41" s="39"/>
      <c r="N41" s="40"/>
    </row>
    <row r="42" spans="2:14" ht="17.25" thickBot="1" x14ac:dyDescent="0.3">
      <c r="B42" s="41"/>
      <c r="C42" s="39"/>
      <c r="D42" s="108" t="s">
        <v>37</v>
      </c>
      <c r="E42" s="109"/>
      <c r="G42" s="39"/>
      <c r="H42" s="108" t="s">
        <v>39</v>
      </c>
      <c r="I42" s="109"/>
      <c r="J42" s="39"/>
      <c r="K42" s="55">
        <f>K41/K45</f>
        <v>0.62337662337662281</v>
      </c>
      <c r="L42" s="108" t="s">
        <v>38</v>
      </c>
      <c r="M42" s="109"/>
      <c r="N42" s="40"/>
    </row>
    <row r="43" spans="2:14" ht="18.75" thickBot="1" x14ac:dyDescent="0.3">
      <c r="B43" s="41"/>
      <c r="C43" s="39"/>
      <c r="D43" s="42" t="s">
        <v>27</v>
      </c>
      <c r="E43" s="48" t="s">
        <v>28</v>
      </c>
      <c r="G43" s="39"/>
      <c r="H43" s="32" t="s">
        <v>27</v>
      </c>
      <c r="I43" s="32" t="s">
        <v>28</v>
      </c>
      <c r="J43" s="39"/>
      <c r="K43" s="39"/>
      <c r="L43" s="42" t="s">
        <v>27</v>
      </c>
      <c r="M43" s="48" t="s">
        <v>28</v>
      </c>
      <c r="N43" s="40"/>
    </row>
    <row r="44" spans="2:14" ht="17.25" thickBot="1" x14ac:dyDescent="0.3">
      <c r="B44" s="41"/>
      <c r="D44" s="42">
        <v>158</v>
      </c>
      <c r="E44" s="48">
        <v>208.2</v>
      </c>
      <c r="G44" s="39"/>
      <c r="H44" s="32">
        <v>180</v>
      </c>
      <c r="I44" s="32">
        <v>245.6</v>
      </c>
      <c r="J44" s="39"/>
      <c r="L44" s="42">
        <v>453</v>
      </c>
      <c r="M44" s="48">
        <v>372</v>
      </c>
      <c r="N44" s="57">
        <f>L44/M44-1</f>
        <v>0.217741935483871</v>
      </c>
    </row>
    <row r="45" spans="2:14" ht="17.25" thickBot="1" x14ac:dyDescent="0.3">
      <c r="B45" s="41"/>
      <c r="C45" s="60" t="s">
        <v>26</v>
      </c>
      <c r="D45" s="112">
        <f>E44-D44</f>
        <v>50.199999999999989</v>
      </c>
      <c r="E45" s="111"/>
      <c r="G45" s="39"/>
      <c r="H45" s="113">
        <f>I44-H44</f>
        <v>65.599999999999994</v>
      </c>
      <c r="I45" s="113"/>
      <c r="J45" s="39"/>
      <c r="K45" s="53">
        <f>D47+L45</f>
        <v>-30.800000000000011</v>
      </c>
      <c r="L45" s="106">
        <f>M44-L44</f>
        <v>-81</v>
      </c>
      <c r="M45" s="111"/>
      <c r="N45" s="54" t="s">
        <v>26</v>
      </c>
    </row>
    <row r="46" spans="2:14" ht="17.25" thickBot="1" x14ac:dyDescent="0.3">
      <c r="B46" s="41"/>
      <c r="C46" s="52">
        <f>D45-D47</f>
        <v>0</v>
      </c>
      <c r="D46" s="39"/>
      <c r="E46" s="39"/>
      <c r="F46" s="39"/>
      <c r="G46" s="39"/>
      <c r="H46" s="39"/>
      <c r="I46" s="39"/>
      <c r="J46" s="39"/>
      <c r="K46" s="39"/>
      <c r="L46" s="39"/>
      <c r="M46" s="39"/>
      <c r="N46" s="40"/>
    </row>
    <row r="47" spans="2:14" ht="17.25" thickBot="1" x14ac:dyDescent="0.3">
      <c r="B47" s="60" t="s">
        <v>29</v>
      </c>
      <c r="C47" s="39"/>
      <c r="D47" s="46">
        <f>D45</f>
        <v>50.199999999999989</v>
      </c>
      <c r="E47" s="39"/>
      <c r="F47" s="39"/>
      <c r="G47" s="39"/>
      <c r="H47" s="35">
        <f>D47</f>
        <v>50.199999999999989</v>
      </c>
      <c r="I47" s="56">
        <f>(L44+L48)/M44-1</f>
        <v>0.13494623655913984</v>
      </c>
      <c r="J47" s="39"/>
      <c r="K47" s="39"/>
      <c r="L47" s="39"/>
      <c r="N47" s="40"/>
    </row>
    <row r="48" spans="2:14" ht="17.25" thickBot="1" x14ac:dyDescent="0.3">
      <c r="B48" s="52" t="s">
        <v>31</v>
      </c>
      <c r="C48" s="39"/>
      <c r="D48" s="39"/>
      <c r="E48" s="39"/>
      <c r="F48" s="39"/>
      <c r="G48" s="39"/>
      <c r="H48" s="108" t="s">
        <v>41</v>
      </c>
      <c r="I48" s="109"/>
      <c r="J48" s="39"/>
      <c r="K48" s="39"/>
      <c r="L48" s="35">
        <f>K45+Q47</f>
        <v>-30.800000000000011</v>
      </c>
      <c r="M48" s="39"/>
      <c r="N48" s="40"/>
    </row>
    <row r="49" spans="2:18" ht="17.25" thickBot="1" x14ac:dyDescent="0.3">
      <c r="B49" s="41"/>
      <c r="C49" s="39"/>
      <c r="D49" s="39"/>
      <c r="E49" s="39"/>
      <c r="F49" s="39"/>
      <c r="G49" s="39"/>
      <c r="H49" s="39"/>
      <c r="I49" s="39"/>
      <c r="J49" s="39"/>
      <c r="K49" s="39"/>
      <c r="L49" s="39"/>
      <c r="M49" s="39"/>
      <c r="N49" s="40"/>
    </row>
    <row r="50" spans="2:18" ht="17.25" thickBot="1" x14ac:dyDescent="0.3">
      <c r="B50" s="41"/>
      <c r="C50" s="39"/>
      <c r="D50" s="39"/>
      <c r="E50" s="39"/>
      <c r="G50" s="39"/>
      <c r="H50" s="39"/>
      <c r="I50" s="39"/>
      <c r="J50" s="39"/>
      <c r="K50" s="36">
        <f>K45-K41</f>
        <v>-11.600000000000023</v>
      </c>
      <c r="L50" s="39"/>
      <c r="M50" s="39"/>
      <c r="N50" s="40"/>
    </row>
    <row r="51" spans="2:18" ht="17.25" thickBot="1" x14ac:dyDescent="0.3">
      <c r="B51" s="41"/>
      <c r="C51" s="39"/>
      <c r="D51" s="108" t="s">
        <v>37</v>
      </c>
      <c r="E51" s="109"/>
      <c r="G51" s="39"/>
      <c r="H51" s="108" t="s">
        <v>39</v>
      </c>
      <c r="I51" s="109"/>
      <c r="J51" s="39"/>
      <c r="K51" s="55">
        <f>100%-K42</f>
        <v>0.37662337662337719</v>
      </c>
      <c r="L51" s="108" t="s">
        <v>38</v>
      </c>
      <c r="M51" s="109"/>
      <c r="N51" s="40"/>
      <c r="R51" s="59"/>
    </row>
    <row r="52" spans="2:18" ht="18.75" thickBot="1" x14ac:dyDescent="0.3">
      <c r="B52" s="41"/>
      <c r="C52" s="39"/>
      <c r="D52" s="42" t="s">
        <v>27</v>
      </c>
      <c r="E52" s="48" t="s">
        <v>28</v>
      </c>
      <c r="G52" s="39"/>
      <c r="H52" s="42" t="s">
        <v>27</v>
      </c>
      <c r="I52" s="48" t="s">
        <v>28</v>
      </c>
      <c r="J52" s="39"/>
      <c r="K52" s="39"/>
      <c r="L52" s="42" t="s">
        <v>27</v>
      </c>
      <c r="M52" s="48" t="s">
        <v>28</v>
      </c>
      <c r="N52" s="40"/>
      <c r="R52" s="58"/>
    </row>
    <row r="53" spans="2:18" ht="17.25" thickBot="1" x14ac:dyDescent="0.3">
      <c r="B53" s="41"/>
      <c r="D53" s="42">
        <v>114</v>
      </c>
      <c r="E53" s="48">
        <v>208.2</v>
      </c>
      <c r="G53" s="39"/>
      <c r="H53" s="42">
        <v>158</v>
      </c>
      <c r="I53" s="48">
        <v>245.6</v>
      </c>
      <c r="J53" s="39"/>
      <c r="K53" s="39"/>
      <c r="L53" s="42">
        <v>405</v>
      </c>
      <c r="M53" s="48">
        <v>372</v>
      </c>
      <c r="N53" s="57">
        <f>L53/M53-1</f>
        <v>8.870967741935476E-2</v>
      </c>
    </row>
    <row r="54" spans="2:18" ht="17.25" thickBot="1" x14ac:dyDescent="0.3">
      <c r="B54" s="41"/>
      <c r="C54" s="60" t="s">
        <v>26</v>
      </c>
      <c r="D54" s="112">
        <f>E53-D53</f>
        <v>94.199999999999989</v>
      </c>
      <c r="E54" s="111"/>
      <c r="G54" s="39"/>
      <c r="H54" s="106">
        <f>I53-H53</f>
        <v>87.6</v>
      </c>
      <c r="I54" s="111"/>
      <c r="J54" s="39"/>
      <c r="K54" s="36">
        <f>K50+L54</f>
        <v>-44.600000000000023</v>
      </c>
      <c r="L54" s="106">
        <f>M53-L53</f>
        <v>-33</v>
      </c>
      <c r="M54" s="111"/>
      <c r="N54" s="52" t="s">
        <v>26</v>
      </c>
    </row>
    <row r="55" spans="2:18" ht="17.25" thickBot="1" x14ac:dyDescent="0.3">
      <c r="B55" s="41"/>
      <c r="C55" s="52">
        <f>D54-D56</f>
        <v>49.599999999999966</v>
      </c>
      <c r="D55" s="39"/>
      <c r="E55" s="39"/>
      <c r="F55" s="39"/>
      <c r="G55" s="39"/>
      <c r="H55" s="39"/>
      <c r="I55" s="39"/>
      <c r="J55" s="39"/>
      <c r="K55" s="39"/>
      <c r="L55" s="39"/>
      <c r="M55" s="39"/>
      <c r="N55" s="40"/>
    </row>
    <row r="56" spans="2:18" ht="17.25" thickBot="1" x14ac:dyDescent="0.3">
      <c r="B56" s="60" t="s">
        <v>30</v>
      </c>
      <c r="C56" s="39"/>
      <c r="D56" s="46">
        <f>ABS(K54)</f>
        <v>44.600000000000023</v>
      </c>
      <c r="E56" s="39"/>
      <c r="F56" s="39"/>
      <c r="G56" s="39"/>
      <c r="H56" s="35">
        <f>D56</f>
        <v>44.600000000000023</v>
      </c>
      <c r="I56" s="56">
        <f>(L53+ABS(K50))/M53-1</f>
        <v>0.11989247311827955</v>
      </c>
      <c r="J56" s="39"/>
      <c r="K56" s="39"/>
      <c r="L56" s="39"/>
      <c r="N56" s="40"/>
    </row>
    <row r="57" spans="2:18" ht="17.25" thickBot="1" x14ac:dyDescent="0.3">
      <c r="B57" s="52" t="s">
        <v>32</v>
      </c>
      <c r="C57" s="39"/>
      <c r="D57" s="39"/>
      <c r="E57" s="39"/>
      <c r="F57" s="39"/>
      <c r="G57" s="39"/>
      <c r="H57" s="108" t="s">
        <v>41</v>
      </c>
      <c r="I57" s="109"/>
      <c r="J57" s="39"/>
      <c r="K57" s="39"/>
      <c r="L57" s="39"/>
      <c r="M57" s="39"/>
      <c r="N57" s="40"/>
    </row>
    <row r="58" spans="2:18" ht="17.25" thickBot="1" x14ac:dyDescent="0.3">
      <c r="B58" s="41"/>
      <c r="C58" s="39"/>
      <c r="D58" s="108" t="s">
        <v>37</v>
      </c>
      <c r="E58" s="109"/>
      <c r="F58" s="39"/>
      <c r="G58" s="39"/>
      <c r="H58" s="39"/>
      <c r="J58" s="39"/>
      <c r="K58" s="39"/>
      <c r="L58" s="108" t="s">
        <v>38</v>
      </c>
      <c r="M58" s="109"/>
      <c r="N58" s="40"/>
    </row>
    <row r="59" spans="2:18" ht="17.25" thickBot="1" x14ac:dyDescent="0.3">
      <c r="B59" s="43"/>
      <c r="C59" s="44"/>
      <c r="D59" s="33" t="s">
        <v>34</v>
      </c>
      <c r="E59" s="34">
        <f>D54+D45+D37</f>
        <v>218.59999999999997</v>
      </c>
      <c r="F59" s="44"/>
      <c r="G59" s="44"/>
      <c r="H59" s="44"/>
      <c r="I59" s="47">
        <f>E59+M59</f>
        <v>49.599999999999966</v>
      </c>
      <c r="J59" s="44"/>
      <c r="K59" s="44"/>
      <c r="L59" s="33" t="s">
        <v>34</v>
      </c>
      <c r="M59" s="34">
        <f>L54+L45+L37</f>
        <v>-169</v>
      </c>
      <c r="N59" s="45"/>
    </row>
  </sheetData>
  <mergeCells count="50">
    <mergeCell ref="D54:E54"/>
    <mergeCell ref="H54:I54"/>
    <mergeCell ref="L54:M54"/>
    <mergeCell ref="D58:E58"/>
    <mergeCell ref="L58:M58"/>
    <mergeCell ref="H57:I57"/>
    <mergeCell ref="I10:J10"/>
    <mergeCell ref="I18:J18"/>
    <mergeCell ref="I27:J27"/>
    <mergeCell ref="D42:E42"/>
    <mergeCell ref="H42:I42"/>
    <mergeCell ref="D24:E24"/>
    <mergeCell ref="H24:I24"/>
    <mergeCell ref="H21:I21"/>
    <mergeCell ref="H12:I12"/>
    <mergeCell ref="B32:C32"/>
    <mergeCell ref="F32:J32"/>
    <mergeCell ref="D34:E34"/>
    <mergeCell ref="H34:I34"/>
    <mergeCell ref="L34:M34"/>
    <mergeCell ref="D51:E51"/>
    <mergeCell ref="H51:I51"/>
    <mergeCell ref="L51:M51"/>
    <mergeCell ref="L28:M28"/>
    <mergeCell ref="D28:E28"/>
    <mergeCell ref="H48:I48"/>
    <mergeCell ref="H40:I40"/>
    <mergeCell ref="L42:M42"/>
    <mergeCell ref="D45:E45"/>
    <mergeCell ref="H45:I45"/>
    <mergeCell ref="L45:M45"/>
    <mergeCell ref="D37:E37"/>
    <mergeCell ref="H37:I37"/>
    <mergeCell ref="L37:M37"/>
    <mergeCell ref="L24:M24"/>
    <mergeCell ref="B2:C2"/>
    <mergeCell ref="F2:J2"/>
    <mergeCell ref="H4:I4"/>
    <mergeCell ref="D7:E7"/>
    <mergeCell ref="H7:I7"/>
    <mergeCell ref="L7:M7"/>
    <mergeCell ref="D15:E15"/>
    <mergeCell ref="H15:I15"/>
    <mergeCell ref="L15:M15"/>
    <mergeCell ref="D4:E4"/>
    <mergeCell ref="D12:E12"/>
    <mergeCell ref="D21:E21"/>
    <mergeCell ref="L4:M4"/>
    <mergeCell ref="L12:M12"/>
    <mergeCell ref="L21:M21"/>
  </mergeCells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41"/>
  <sheetViews>
    <sheetView showGridLines="0" workbookViewId="0">
      <selection activeCell="H18" sqref="H18"/>
    </sheetView>
  </sheetViews>
  <sheetFormatPr defaultRowHeight="16.5" x14ac:dyDescent="0.25"/>
  <cols>
    <col min="1" max="2" width="9.140625" style="31"/>
    <col min="3" max="3" width="2.28515625" style="31" bestFit="1" customWidth="1"/>
    <col min="4" max="4" width="13.140625" style="31" customWidth="1"/>
    <col min="5" max="5" width="9.140625" style="31"/>
    <col min="6" max="6" width="14.140625" style="31" customWidth="1"/>
    <col min="7" max="7" width="21.7109375" style="31" customWidth="1"/>
    <col min="8" max="8" width="15.42578125" style="31" customWidth="1"/>
    <col min="9" max="9" width="18" style="31" customWidth="1"/>
    <col min="10" max="10" width="19.42578125" style="31" customWidth="1"/>
    <col min="11" max="11" width="16.28515625" style="31" customWidth="1"/>
    <col min="12" max="16384" width="9.140625" style="31"/>
  </cols>
  <sheetData>
    <row r="1" spans="2:15" ht="17.25" thickBot="1" x14ac:dyDescent="0.3"/>
    <row r="2" spans="2:15" ht="17.25" thickBot="1" x14ac:dyDescent="0.3">
      <c r="B2" s="116" t="s">
        <v>50</v>
      </c>
      <c r="C2" s="117"/>
      <c r="D2" s="118"/>
      <c r="E2" s="118"/>
      <c r="F2" s="118"/>
      <c r="G2" s="118"/>
      <c r="H2" s="118"/>
      <c r="I2" s="118"/>
      <c r="J2" s="118"/>
      <c r="K2" s="119"/>
    </row>
    <row r="3" spans="2:15" ht="51.75" customHeight="1" thickBot="1" x14ac:dyDescent="0.3">
      <c r="B3" s="114" t="s">
        <v>42</v>
      </c>
      <c r="C3" s="115"/>
      <c r="D3" s="83" t="s">
        <v>46</v>
      </c>
      <c r="E3" s="77" t="s">
        <v>45</v>
      </c>
      <c r="F3" s="77" t="s">
        <v>51</v>
      </c>
      <c r="G3" s="87" t="s">
        <v>52</v>
      </c>
      <c r="H3" s="77" t="s">
        <v>64</v>
      </c>
      <c r="I3" s="77" t="s">
        <v>62</v>
      </c>
      <c r="J3" s="77" t="s">
        <v>65</v>
      </c>
      <c r="K3" s="78" t="s">
        <v>63</v>
      </c>
    </row>
    <row r="4" spans="2:15" x14ac:dyDescent="0.25">
      <c r="B4" s="42" t="s">
        <v>43</v>
      </c>
      <c r="C4" s="48" t="s">
        <v>47</v>
      </c>
      <c r="D4" s="84">
        <v>119.77</v>
      </c>
      <c r="E4" s="79">
        <f>3.129*10^-4</f>
        <v>3.1290000000000002E-4</v>
      </c>
      <c r="F4" s="80">
        <v>7.3699999999999998E-3</v>
      </c>
      <c r="G4" s="81">
        <v>172</v>
      </c>
      <c r="H4" s="81">
        <v>14.98</v>
      </c>
      <c r="I4" s="81">
        <v>7.0999999999999994E-2</v>
      </c>
      <c r="J4" s="81">
        <v>3.7050000000000001</v>
      </c>
      <c r="K4" s="82">
        <v>0.12</v>
      </c>
    </row>
    <row r="5" spans="2:15" x14ac:dyDescent="0.25">
      <c r="B5" s="42" t="s">
        <v>55</v>
      </c>
      <c r="C5" s="48" t="s">
        <v>48</v>
      </c>
      <c r="D5" s="85">
        <v>409.64</v>
      </c>
      <c r="E5" s="66">
        <f>5.213*10^-3</f>
        <v>5.2130000000000006E-3</v>
      </c>
      <c r="F5" s="70">
        <v>0.216</v>
      </c>
      <c r="G5" s="74">
        <v>100</v>
      </c>
      <c r="H5" s="74">
        <v>500</v>
      </c>
      <c r="I5" s="74">
        <v>2.3809999999999998</v>
      </c>
      <c r="J5" s="74">
        <v>17.89</v>
      </c>
      <c r="K5" s="48">
        <v>0.79</v>
      </c>
    </row>
    <row r="6" spans="2:15" ht="17.25" thickBot="1" x14ac:dyDescent="0.3">
      <c r="B6" s="73" t="s">
        <v>44</v>
      </c>
      <c r="C6" s="72" t="s">
        <v>49</v>
      </c>
      <c r="D6" s="86">
        <v>435.09</v>
      </c>
      <c r="E6" s="67">
        <v>0.05</v>
      </c>
      <c r="F6" s="71">
        <v>2.7029999999999998</v>
      </c>
      <c r="G6" s="65">
        <v>100</v>
      </c>
      <c r="H6" s="65">
        <v>500</v>
      </c>
      <c r="I6" s="65">
        <v>27.123000000000001</v>
      </c>
      <c r="J6" s="65">
        <v>25</v>
      </c>
      <c r="K6" s="72">
        <v>3.5</v>
      </c>
    </row>
    <row r="7" spans="2:15" ht="17.25" thickBot="1" x14ac:dyDescent="0.3"/>
    <row r="8" spans="2:15" x14ac:dyDescent="0.25">
      <c r="B8" s="120" t="s">
        <v>54</v>
      </c>
      <c r="C8" s="118"/>
      <c r="D8" s="118"/>
      <c r="E8" s="118"/>
      <c r="F8" s="118"/>
      <c r="G8" s="118"/>
      <c r="H8" s="118"/>
      <c r="I8" s="118"/>
      <c r="J8" s="118"/>
      <c r="K8" s="119"/>
    </row>
    <row r="9" spans="2:15" ht="51" customHeight="1" x14ac:dyDescent="0.25">
      <c r="B9" s="121" t="s">
        <v>42</v>
      </c>
      <c r="C9" s="122"/>
      <c r="D9" s="68" t="s">
        <v>46</v>
      </c>
      <c r="E9" s="68" t="s">
        <v>45</v>
      </c>
      <c r="F9" s="68" t="s">
        <v>51</v>
      </c>
      <c r="G9" s="88" t="s">
        <v>52</v>
      </c>
      <c r="H9" s="68" t="s">
        <v>64</v>
      </c>
      <c r="I9" s="68" t="s">
        <v>62</v>
      </c>
      <c r="J9" s="68" t="s">
        <v>65</v>
      </c>
      <c r="K9" s="69" t="s">
        <v>53</v>
      </c>
    </row>
    <row r="10" spans="2:15" x14ac:dyDescent="0.25">
      <c r="B10" s="42" t="s">
        <v>43</v>
      </c>
      <c r="C10" s="63" t="s">
        <v>47</v>
      </c>
      <c r="D10" s="70">
        <v>95.67</v>
      </c>
      <c r="E10" s="66">
        <f>1.883*10^-4</f>
        <v>1.883E-4</v>
      </c>
      <c r="F10" s="70">
        <f>9.216/1000</f>
        <v>9.2159999999999985E-3</v>
      </c>
      <c r="G10" s="74">
        <v>200</v>
      </c>
      <c r="H10" s="63">
        <v>16.128</v>
      </c>
      <c r="I10" s="63">
        <v>7.6999999999999999E-2</v>
      </c>
      <c r="J10" s="63">
        <v>1.1950000000000001</v>
      </c>
      <c r="K10" s="48">
        <v>3.9E-2</v>
      </c>
    </row>
    <row r="11" spans="2:15" x14ac:dyDescent="0.25">
      <c r="B11" s="42" t="s">
        <v>55</v>
      </c>
      <c r="C11" s="63" t="s">
        <v>48</v>
      </c>
      <c r="D11" s="70">
        <v>217.95</v>
      </c>
      <c r="E11" s="66">
        <f>4.274*10^-3</f>
        <v>4.274E-3</v>
      </c>
      <c r="F11" s="70">
        <v>0.19900000000000001</v>
      </c>
      <c r="G11" s="74">
        <v>100</v>
      </c>
      <c r="H11" s="63">
        <v>500</v>
      </c>
      <c r="I11" s="63">
        <v>2.3809999999999998</v>
      </c>
      <c r="J11" s="63">
        <v>7.3440000000000003</v>
      </c>
      <c r="K11" s="48">
        <v>0.23699999999999999</v>
      </c>
    </row>
    <row r="12" spans="2:15" ht="17.25" thickBot="1" x14ac:dyDescent="0.3">
      <c r="B12" s="62" t="s">
        <v>44</v>
      </c>
      <c r="C12" s="65" t="s">
        <v>49</v>
      </c>
      <c r="D12" s="71">
        <v>242.81399999999999</v>
      </c>
      <c r="E12" s="67">
        <v>0.152</v>
      </c>
      <c r="F12" s="71">
        <v>8.86</v>
      </c>
      <c r="G12" s="65">
        <v>100</v>
      </c>
      <c r="H12" s="65">
        <v>500</v>
      </c>
      <c r="I12" s="65">
        <v>89.45</v>
      </c>
      <c r="J12" s="65">
        <v>25</v>
      </c>
      <c r="K12" s="61">
        <v>3.5</v>
      </c>
      <c r="O12" s="64"/>
    </row>
    <row r="13" spans="2:15" x14ac:dyDescent="0.25">
      <c r="F13" s="64"/>
      <c r="G13" s="64"/>
      <c r="O13" s="64"/>
    </row>
    <row r="14" spans="2:15" x14ac:dyDescent="0.25">
      <c r="F14" s="64"/>
      <c r="G14" s="64"/>
      <c r="O14" s="64"/>
    </row>
    <row r="15" spans="2:15" x14ac:dyDescent="0.25">
      <c r="F15" s="64"/>
      <c r="G15" s="64"/>
      <c r="O15" s="64"/>
    </row>
    <row r="16" spans="2:15" x14ac:dyDescent="0.25">
      <c r="F16" s="64"/>
      <c r="G16" s="64"/>
      <c r="O16" s="64"/>
    </row>
    <row r="17" spans="6:15" x14ac:dyDescent="0.25">
      <c r="F17" s="64"/>
      <c r="G17" s="64"/>
      <c r="O17" s="64"/>
    </row>
    <row r="18" spans="6:15" x14ac:dyDescent="0.25">
      <c r="F18" s="64"/>
      <c r="G18" s="64"/>
      <c r="O18" s="64"/>
    </row>
    <row r="19" spans="6:15" x14ac:dyDescent="0.25">
      <c r="F19" s="64"/>
      <c r="G19" s="64"/>
      <c r="O19" s="64"/>
    </row>
    <row r="20" spans="6:15" x14ac:dyDescent="0.25">
      <c r="F20" s="64"/>
      <c r="G20" s="64"/>
      <c r="O20" s="64"/>
    </row>
    <row r="21" spans="6:15" x14ac:dyDescent="0.25">
      <c r="F21" s="64"/>
      <c r="G21" s="64"/>
      <c r="O21" s="64"/>
    </row>
    <row r="22" spans="6:15" x14ac:dyDescent="0.25">
      <c r="F22" s="64"/>
      <c r="G22" s="64"/>
      <c r="O22" s="64"/>
    </row>
    <row r="23" spans="6:15" x14ac:dyDescent="0.25">
      <c r="F23" s="64"/>
      <c r="G23" s="64"/>
      <c r="O23" s="64"/>
    </row>
    <row r="24" spans="6:15" x14ac:dyDescent="0.25">
      <c r="F24" s="64"/>
      <c r="G24" s="64"/>
      <c r="O24" s="64"/>
    </row>
    <row r="25" spans="6:15" x14ac:dyDescent="0.25">
      <c r="F25" s="64"/>
      <c r="G25" s="64"/>
      <c r="O25" s="64"/>
    </row>
    <row r="26" spans="6:15" x14ac:dyDescent="0.25">
      <c r="F26" s="64"/>
      <c r="G26" s="64"/>
      <c r="O26" s="64"/>
    </row>
    <row r="27" spans="6:15" x14ac:dyDescent="0.25">
      <c r="F27" s="64"/>
      <c r="G27" s="64"/>
      <c r="O27" s="64"/>
    </row>
    <row r="28" spans="6:15" x14ac:dyDescent="0.25">
      <c r="F28" s="64"/>
      <c r="G28" s="64"/>
      <c r="O28" s="64"/>
    </row>
    <row r="29" spans="6:15" x14ac:dyDescent="0.25">
      <c r="F29" s="64"/>
      <c r="G29" s="64"/>
      <c r="O29" s="64"/>
    </row>
    <row r="30" spans="6:15" x14ac:dyDescent="0.25">
      <c r="F30" s="64"/>
      <c r="G30" s="64"/>
      <c r="O30" s="64"/>
    </row>
    <row r="31" spans="6:15" x14ac:dyDescent="0.25">
      <c r="F31" s="64"/>
      <c r="G31" s="64"/>
      <c r="O31" s="64"/>
    </row>
    <row r="32" spans="6:15" x14ac:dyDescent="0.25">
      <c r="F32" s="64"/>
      <c r="G32" s="64"/>
      <c r="O32" s="64"/>
    </row>
    <row r="33" spans="6:15" x14ac:dyDescent="0.25">
      <c r="F33" s="64"/>
      <c r="G33" s="64"/>
      <c r="O33" s="64"/>
    </row>
    <row r="34" spans="6:15" x14ac:dyDescent="0.25">
      <c r="F34" s="64"/>
      <c r="G34" s="64"/>
      <c r="O34" s="64"/>
    </row>
    <row r="35" spans="6:15" x14ac:dyDescent="0.25">
      <c r="F35" s="64"/>
      <c r="G35" s="64"/>
      <c r="O35" s="64"/>
    </row>
    <row r="36" spans="6:15" x14ac:dyDescent="0.25">
      <c r="F36" s="64"/>
      <c r="G36" s="64"/>
      <c r="O36" s="64"/>
    </row>
    <row r="37" spans="6:15" x14ac:dyDescent="0.25">
      <c r="F37" s="64"/>
      <c r="G37" s="64"/>
      <c r="O37" s="64"/>
    </row>
    <row r="38" spans="6:15" x14ac:dyDescent="0.25">
      <c r="F38" s="64"/>
      <c r="G38" s="64"/>
      <c r="O38" s="64"/>
    </row>
    <row r="39" spans="6:15" x14ac:dyDescent="0.25">
      <c r="O39" s="64"/>
    </row>
    <row r="40" spans="6:15" x14ac:dyDescent="0.25">
      <c r="O40" s="64"/>
    </row>
    <row r="41" spans="6:15" x14ac:dyDescent="0.25">
      <c r="O41" s="64"/>
    </row>
  </sheetData>
  <mergeCells count="4">
    <mergeCell ref="B3:C3"/>
    <mergeCell ref="B2:K2"/>
    <mergeCell ref="B8:K8"/>
    <mergeCell ref="B9:C9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38"/>
  <sheetViews>
    <sheetView topLeftCell="A4" workbookViewId="0">
      <selection activeCell="D39" sqref="D39"/>
    </sheetView>
  </sheetViews>
  <sheetFormatPr defaultRowHeight="15" x14ac:dyDescent="0.25"/>
  <cols>
    <col min="1" max="2" width="14.85546875" bestFit="1" customWidth="1"/>
  </cols>
  <sheetData>
    <row r="2" spans="1:7" x14ac:dyDescent="0.25">
      <c r="A2" t="s">
        <v>56</v>
      </c>
      <c r="B2" t="s">
        <v>57</v>
      </c>
    </row>
    <row r="3" spans="1:7" x14ac:dyDescent="0.25">
      <c r="A3" t="s">
        <v>58</v>
      </c>
      <c r="B3" t="s">
        <v>58</v>
      </c>
      <c r="F3" t="s">
        <v>57</v>
      </c>
      <c r="G3" t="s">
        <v>56</v>
      </c>
    </row>
    <row r="4" spans="1:7" x14ac:dyDescent="0.25">
      <c r="A4" t="s">
        <v>59</v>
      </c>
      <c r="B4" t="s">
        <v>59</v>
      </c>
      <c r="F4" t="s">
        <v>58</v>
      </c>
      <c r="G4" t="s">
        <v>58</v>
      </c>
    </row>
    <row r="5" spans="1:7" x14ac:dyDescent="0.25">
      <c r="A5" t="s">
        <v>60</v>
      </c>
      <c r="B5" t="s">
        <v>61</v>
      </c>
      <c r="F5" t="s">
        <v>59</v>
      </c>
      <c r="G5" t="s">
        <v>59</v>
      </c>
    </row>
    <row r="6" spans="1:7" x14ac:dyDescent="0.25">
      <c r="F6" t="s">
        <v>61</v>
      </c>
      <c r="G6" t="s">
        <v>60</v>
      </c>
    </row>
    <row r="7" spans="1:7" x14ac:dyDescent="0.25">
      <c r="A7">
        <v>0</v>
      </c>
      <c r="B7">
        <v>0</v>
      </c>
    </row>
    <row r="8" spans="1:7" x14ac:dyDescent="0.25">
      <c r="A8" s="75">
        <v>1.101E-3</v>
      </c>
      <c r="B8">
        <v>82.79</v>
      </c>
      <c r="F8">
        <v>0</v>
      </c>
      <c r="G8" s="76">
        <v>0</v>
      </c>
    </row>
    <row r="9" spans="1:7" x14ac:dyDescent="0.25">
      <c r="A9" s="75">
        <v>2.202E-3</v>
      </c>
      <c r="B9">
        <v>164.6</v>
      </c>
      <c r="F9">
        <v>82.79</v>
      </c>
      <c r="G9" s="76">
        <v>1.101E-3</v>
      </c>
    </row>
    <row r="10" spans="1:7" x14ac:dyDescent="0.25">
      <c r="A10" s="75">
        <v>3.3029999999999999E-3</v>
      </c>
      <c r="B10">
        <v>243.9</v>
      </c>
      <c r="F10">
        <v>164.6</v>
      </c>
      <c r="G10" s="76">
        <v>2.202E-3</v>
      </c>
    </row>
    <row r="11" spans="1:7" x14ac:dyDescent="0.25">
      <c r="A11" s="75">
        <v>4.4039999999999999E-3</v>
      </c>
      <c r="B11">
        <v>324.3</v>
      </c>
      <c r="F11">
        <v>243.9</v>
      </c>
      <c r="G11" s="76">
        <v>3.3029999999999999E-3</v>
      </c>
    </row>
    <row r="12" spans="1:7" x14ac:dyDescent="0.25">
      <c r="A12" s="75">
        <v>5.5050000000000003E-3</v>
      </c>
      <c r="B12">
        <v>401</v>
      </c>
      <c r="F12">
        <v>324.3</v>
      </c>
      <c r="G12" s="76">
        <v>4.4039999999999999E-3</v>
      </c>
    </row>
    <row r="13" spans="1:7" x14ac:dyDescent="0.25">
      <c r="A13" s="75">
        <v>6.6059999999999999E-3</v>
      </c>
      <c r="B13">
        <v>407.3</v>
      </c>
      <c r="F13">
        <v>401</v>
      </c>
      <c r="G13" s="76">
        <v>5.5050000000000003E-3</v>
      </c>
    </row>
    <row r="14" spans="1:7" x14ac:dyDescent="0.25">
      <c r="A14" s="75">
        <v>7.7070000000000003E-3</v>
      </c>
      <c r="B14">
        <v>411.4</v>
      </c>
      <c r="F14">
        <v>407.3</v>
      </c>
      <c r="G14" s="76">
        <v>6.6059999999999999E-3</v>
      </c>
    </row>
    <row r="15" spans="1:7" x14ac:dyDescent="0.25">
      <c r="A15" s="75">
        <v>8.8079999999999999E-3</v>
      </c>
      <c r="B15">
        <v>415</v>
      </c>
      <c r="F15">
        <v>411.4</v>
      </c>
      <c r="G15" s="76">
        <v>7.7070000000000003E-3</v>
      </c>
    </row>
    <row r="16" spans="1:7" x14ac:dyDescent="0.25">
      <c r="A16" s="75">
        <v>9.9089999999999994E-3</v>
      </c>
      <c r="B16">
        <v>417.2</v>
      </c>
      <c r="F16">
        <v>415</v>
      </c>
      <c r="G16" s="76">
        <v>8.8079999999999999E-3</v>
      </c>
    </row>
    <row r="17" spans="1:7" x14ac:dyDescent="0.25">
      <c r="A17" s="75">
        <v>1.1010000000000001E-2</v>
      </c>
      <c r="B17">
        <v>420</v>
      </c>
      <c r="F17">
        <v>417.2</v>
      </c>
      <c r="G17" s="76">
        <v>9.9089999999999994E-3</v>
      </c>
    </row>
    <row r="18" spans="1:7" x14ac:dyDescent="0.25">
      <c r="A18" s="75">
        <v>1.32E-2</v>
      </c>
      <c r="B18">
        <v>422.7</v>
      </c>
      <c r="F18">
        <v>420</v>
      </c>
      <c r="G18" s="76">
        <v>1.1010000000000001E-2</v>
      </c>
    </row>
    <row r="19" spans="1:7" x14ac:dyDescent="0.25">
      <c r="A19" s="75">
        <v>1.54E-2</v>
      </c>
      <c r="B19">
        <v>425.5</v>
      </c>
      <c r="F19">
        <v>422.7</v>
      </c>
      <c r="G19" s="76">
        <v>1.32E-2</v>
      </c>
    </row>
    <row r="20" spans="1:7" x14ac:dyDescent="0.25">
      <c r="A20" s="75">
        <v>1.7590000000000001E-2</v>
      </c>
      <c r="B20">
        <v>426.7</v>
      </c>
      <c r="F20">
        <v>425.5</v>
      </c>
      <c r="G20" s="76">
        <v>1.54E-2</v>
      </c>
    </row>
    <row r="21" spans="1:7" x14ac:dyDescent="0.25">
      <c r="A21" s="75">
        <v>1.9789999999999999E-2</v>
      </c>
      <c r="B21">
        <v>427.2</v>
      </c>
      <c r="F21">
        <v>426.7</v>
      </c>
      <c r="G21" s="76">
        <v>1.7590000000000001E-2</v>
      </c>
    </row>
    <row r="22" spans="1:7" x14ac:dyDescent="0.25">
      <c r="A22" s="75">
        <v>2.198E-2</v>
      </c>
      <c r="B22">
        <v>425.2</v>
      </c>
      <c r="F22">
        <v>427.2</v>
      </c>
      <c r="G22" s="76">
        <v>1.9789999999999999E-2</v>
      </c>
    </row>
    <row r="23" spans="1:7" x14ac:dyDescent="0.25">
      <c r="A23" s="75">
        <v>2.4170000000000001E-2</v>
      </c>
      <c r="B23">
        <v>426.4</v>
      </c>
      <c r="F23">
        <v>425.2</v>
      </c>
      <c r="G23" s="76">
        <v>2.198E-2</v>
      </c>
    </row>
    <row r="24" spans="1:7" x14ac:dyDescent="0.25">
      <c r="A24" s="75">
        <v>2.6370000000000001E-2</v>
      </c>
      <c r="B24">
        <v>428.9</v>
      </c>
      <c r="F24">
        <v>426.4</v>
      </c>
      <c r="G24" s="76">
        <v>2.4170000000000001E-2</v>
      </c>
    </row>
    <row r="25" spans="1:7" x14ac:dyDescent="0.25">
      <c r="A25" s="75">
        <v>2.8559999999999999E-2</v>
      </c>
      <c r="B25">
        <v>428.8</v>
      </c>
      <c r="F25">
        <v>428.9</v>
      </c>
      <c r="G25" s="76">
        <v>2.6370000000000001E-2</v>
      </c>
    </row>
    <row r="26" spans="1:7" x14ac:dyDescent="0.25">
      <c r="A26" s="75">
        <v>3.0759999999999999E-2</v>
      </c>
      <c r="B26">
        <v>427.9</v>
      </c>
      <c r="F26">
        <v>428.8</v>
      </c>
      <c r="G26" s="76">
        <v>2.8559999999999999E-2</v>
      </c>
    </row>
    <row r="27" spans="1:7" x14ac:dyDescent="0.25">
      <c r="A27" s="75">
        <v>3.295E-2</v>
      </c>
      <c r="B27">
        <v>428.6</v>
      </c>
      <c r="F27">
        <v>427.9</v>
      </c>
      <c r="G27" s="76">
        <v>3.0759999999999999E-2</v>
      </c>
    </row>
    <row r="28" spans="1:7" x14ac:dyDescent="0.25">
      <c r="A28" s="75">
        <v>3.5139999999999998E-2</v>
      </c>
      <c r="B28">
        <v>428.9</v>
      </c>
      <c r="F28">
        <v>428.6</v>
      </c>
      <c r="G28" s="76">
        <v>3.295E-2</v>
      </c>
    </row>
    <row r="29" spans="1:7" x14ac:dyDescent="0.25">
      <c r="A29" s="75">
        <v>3.7339999999999998E-2</v>
      </c>
      <c r="B29">
        <v>429.3</v>
      </c>
      <c r="F29">
        <v>428.9</v>
      </c>
      <c r="G29" s="76">
        <v>3.5139999999999998E-2</v>
      </c>
    </row>
    <row r="30" spans="1:7" x14ac:dyDescent="0.25">
      <c r="A30" s="75">
        <v>3.9530000000000003E-2</v>
      </c>
      <c r="B30">
        <v>429.7</v>
      </c>
      <c r="F30">
        <v>429.3</v>
      </c>
      <c r="G30" s="76">
        <v>3.7339999999999998E-2</v>
      </c>
    </row>
    <row r="31" spans="1:7" x14ac:dyDescent="0.25">
      <c r="A31" s="75">
        <v>4.1730000000000003E-2</v>
      </c>
      <c r="B31">
        <v>430.1</v>
      </c>
      <c r="F31">
        <v>429.7</v>
      </c>
      <c r="G31" s="76">
        <v>3.9530000000000003E-2</v>
      </c>
    </row>
    <row r="32" spans="1:7" x14ac:dyDescent="0.25">
      <c r="A32" s="75">
        <v>4.3920000000000001E-2</v>
      </c>
      <c r="B32">
        <v>431.2</v>
      </c>
      <c r="F32">
        <v>430.1</v>
      </c>
      <c r="G32" s="76">
        <v>4.1730000000000003E-2</v>
      </c>
    </row>
    <row r="33" spans="1:7" x14ac:dyDescent="0.25">
      <c r="A33" s="75">
        <v>4.6109999999999998E-2</v>
      </c>
      <c r="B33">
        <v>430.7</v>
      </c>
      <c r="F33">
        <v>431.2</v>
      </c>
      <c r="G33" s="76">
        <v>4.3920000000000001E-2</v>
      </c>
    </row>
    <row r="34" spans="1:7" x14ac:dyDescent="0.25">
      <c r="A34" s="75">
        <v>4.8309999999999999E-2</v>
      </c>
      <c r="B34">
        <v>430.8</v>
      </c>
      <c r="F34">
        <v>430.7</v>
      </c>
      <c r="G34" s="76">
        <v>4.6109999999999998E-2</v>
      </c>
    </row>
    <row r="35" spans="1:7" x14ac:dyDescent="0.25">
      <c r="A35" s="75">
        <v>5.0500000000000003E-2</v>
      </c>
      <c r="B35">
        <v>430.8</v>
      </c>
      <c r="F35">
        <v>430.8</v>
      </c>
      <c r="G35" s="76">
        <v>4.8309999999999999E-2</v>
      </c>
    </row>
    <row r="36" spans="1:7" x14ac:dyDescent="0.25">
      <c r="A36" s="75">
        <v>5.2699999999999997E-2</v>
      </c>
      <c r="B36">
        <v>429.4</v>
      </c>
      <c r="F36">
        <v>430.8</v>
      </c>
      <c r="G36" s="76">
        <v>5.0500000000000003E-2</v>
      </c>
    </row>
    <row r="37" spans="1:7" x14ac:dyDescent="0.25">
      <c r="A37" s="75">
        <v>5.4890000000000001E-2</v>
      </c>
      <c r="B37">
        <v>429.6</v>
      </c>
      <c r="F37">
        <v>429.4</v>
      </c>
      <c r="G37" s="76">
        <v>5.2699999999999997E-2</v>
      </c>
    </row>
    <row r="38" spans="1:7" x14ac:dyDescent="0.25">
      <c r="F38">
        <v>429.6</v>
      </c>
      <c r="G38" s="76">
        <v>5.4890000000000001E-2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Momente grinda</vt:lpstr>
      <vt:lpstr>Redistributii</vt:lpstr>
      <vt:lpstr>Momente capabile_fyk</vt:lpstr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2015-03-28T11:54:46Z</dcterms:modified>
</cp:coreProperties>
</file>